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2-D.1.4.1. ZTI" sheetId="1" r:id="rId1"/>
  </sheets>
  <definedNames>
    <definedName name="_xlnm.Print_Area" localSheetId="0">'02-D.1.4.1. ZTI'!$A$1:$I$287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" i="1" l="1"/>
  <c r="H93" i="1"/>
  <c r="F93" i="1"/>
  <c r="F276" i="1" l="1"/>
  <c r="H276" i="1" s="1"/>
  <c r="H275" i="1"/>
  <c r="H273" i="1"/>
  <c r="F273" i="1"/>
  <c r="H265" i="1"/>
  <c r="F265" i="1"/>
  <c r="H258" i="1"/>
  <c r="F258" i="1"/>
  <c r="H251" i="1"/>
  <c r="F251" i="1"/>
  <c r="H245" i="1"/>
  <c r="F245" i="1"/>
  <c r="H237" i="1"/>
  <c r="F237" i="1"/>
  <c r="H230" i="1"/>
  <c r="F230" i="1"/>
  <c r="H221" i="1"/>
  <c r="F221" i="1"/>
  <c r="H214" i="1"/>
  <c r="F214" i="1"/>
  <c r="H207" i="1"/>
  <c r="F207" i="1"/>
  <c r="H200" i="1"/>
  <c r="H199" i="1" s="1"/>
  <c r="F200" i="1"/>
  <c r="F196" i="1"/>
  <c r="H196" i="1" s="1"/>
  <c r="H195" i="1"/>
  <c r="H193" i="1"/>
  <c r="F193" i="1"/>
  <c r="H190" i="1"/>
  <c r="F190" i="1"/>
  <c r="H184" i="1"/>
  <c r="F184" i="1"/>
  <c r="H181" i="1"/>
  <c r="F181" i="1"/>
  <c r="H178" i="1"/>
  <c r="F178" i="1"/>
  <c r="H175" i="1"/>
  <c r="F175" i="1"/>
  <c r="H172" i="1"/>
  <c r="F172" i="1"/>
  <c r="F170" i="1"/>
  <c r="F169" i="1"/>
  <c r="H169" i="1" s="1"/>
  <c r="F167" i="1"/>
  <c r="F166" i="1"/>
  <c r="F164" i="1"/>
  <c r="H164" i="1" s="1"/>
  <c r="F162" i="1"/>
  <c r="F161" i="1"/>
  <c r="F160" i="1"/>
  <c r="F158" i="1" s="1"/>
  <c r="H158" i="1" s="1"/>
  <c r="F156" i="1"/>
  <c r="F155" i="1"/>
  <c r="F154" i="1"/>
  <c r="F153" i="1"/>
  <c r="F152" i="1"/>
  <c r="F150" i="1"/>
  <c r="H150" i="1" s="1"/>
  <c r="F148" i="1"/>
  <c r="F147" i="1"/>
  <c r="F146" i="1"/>
  <c r="F145" i="1"/>
  <c r="F142" i="1" s="1"/>
  <c r="H142" i="1" s="1"/>
  <c r="F144" i="1"/>
  <c r="F140" i="1"/>
  <c r="F139" i="1"/>
  <c r="F138" i="1"/>
  <c r="F137" i="1"/>
  <c r="F135" i="1" s="1"/>
  <c r="H135" i="1" s="1"/>
  <c r="F133" i="1"/>
  <c r="F132" i="1"/>
  <c r="F131" i="1"/>
  <c r="F130" i="1"/>
  <c r="F129" i="1"/>
  <c r="F128" i="1"/>
  <c r="F127" i="1"/>
  <c r="F126" i="1"/>
  <c r="F125" i="1"/>
  <c r="F124" i="1"/>
  <c r="F123" i="1"/>
  <c r="F120" i="1" s="1"/>
  <c r="H120" i="1" s="1"/>
  <c r="F122" i="1"/>
  <c r="F118" i="1"/>
  <c r="F117" i="1"/>
  <c r="F116" i="1"/>
  <c r="F115" i="1"/>
  <c r="F114" i="1"/>
  <c r="F111" i="1" s="1"/>
  <c r="H111" i="1" s="1"/>
  <c r="F113" i="1"/>
  <c r="F107" i="1"/>
  <c r="H107" i="1" s="1"/>
  <c r="H106" i="1"/>
  <c r="H104" i="1"/>
  <c r="F104" i="1"/>
  <c r="H102" i="1"/>
  <c r="H99" i="1"/>
  <c r="H88" i="1"/>
  <c r="F88" i="1"/>
  <c r="F87" i="1"/>
  <c r="F86" i="1"/>
  <c r="H86" i="1" s="1"/>
  <c r="F85" i="1"/>
  <c r="F84" i="1"/>
  <c r="F83" i="1"/>
  <c r="F82" i="1"/>
  <c r="F81" i="1" s="1"/>
  <c r="H81" i="1" s="1"/>
  <c r="F79" i="1"/>
  <c r="F78" i="1"/>
  <c r="F77" i="1"/>
  <c r="F76" i="1"/>
  <c r="F75" i="1"/>
  <c r="F73" i="1" s="1"/>
  <c r="H73" i="1" s="1"/>
  <c r="F71" i="1"/>
  <c r="F70" i="1"/>
  <c r="F69" i="1"/>
  <c r="F68" i="1"/>
  <c r="F67" i="1"/>
  <c r="F66" i="1"/>
  <c r="F64" i="1" s="1"/>
  <c r="H64" i="1" s="1"/>
  <c r="F62" i="1"/>
  <c r="F61" i="1"/>
  <c r="F60" i="1"/>
  <c r="F59" i="1"/>
  <c r="F58" i="1"/>
  <c r="F56" i="1"/>
  <c r="H56" i="1" s="1"/>
  <c r="F54" i="1"/>
  <c r="F53" i="1"/>
  <c r="F52" i="1"/>
  <c r="F50" i="1" s="1"/>
  <c r="H50" i="1" s="1"/>
  <c r="F48" i="1"/>
  <c r="F47" i="1"/>
  <c r="F46" i="1"/>
  <c r="F45" i="1"/>
  <c r="F44" i="1"/>
  <c r="F42" i="1"/>
  <c r="H42" i="1" s="1"/>
  <c r="F40" i="1"/>
  <c r="F39" i="1"/>
  <c r="F38" i="1"/>
  <c r="F37" i="1"/>
  <c r="F35" i="1" s="1"/>
  <c r="H35" i="1" s="1"/>
  <c r="F33" i="1"/>
  <c r="F32" i="1"/>
  <c r="F31" i="1"/>
  <c r="F30" i="1"/>
  <c r="F29" i="1"/>
  <c r="F28" i="1"/>
  <c r="F26" i="1" s="1"/>
  <c r="H26" i="1" s="1"/>
  <c r="F24" i="1"/>
  <c r="F23" i="1"/>
  <c r="F22" i="1"/>
  <c r="F21" i="1"/>
  <c r="F20" i="1"/>
  <c r="F18" i="1" s="1"/>
  <c r="H18" i="1" s="1"/>
  <c r="F16" i="1"/>
  <c r="F15" i="1"/>
  <c r="F14" i="1"/>
  <c r="F13" i="1"/>
  <c r="F12" i="1"/>
  <c r="F10" i="1"/>
  <c r="H10" i="1" s="1"/>
  <c r="H9" i="1" l="1"/>
  <c r="H110" i="1"/>
  <c r="F171" i="1"/>
  <c r="H171" i="1" s="1"/>
  <c r="H8" i="1" l="1"/>
  <c r="H279" i="1" s="1"/>
  <c r="H281" i="1" s="1"/>
</calcChain>
</file>

<file path=xl/sharedStrings.xml><?xml version="1.0" encoding="utf-8"?>
<sst xmlns="http://schemas.openxmlformats.org/spreadsheetml/2006/main" count="458" uniqueCount="260">
  <si>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</si>
  <si>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</si>
  <si>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</si>
  <si>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</si>
  <si>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</si>
  <si>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</si>
  <si>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</si>
  <si>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</si>
  <si>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</si>
  <si>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</si>
  <si>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</si>
  <si>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</si>
  <si>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</si>
  <si>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</si>
  <si>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</si>
  <si>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</si>
  <si>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</si>
  <si>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</si>
  <si>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</si>
  <si>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</si>
  <si>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</si>
  <si>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%</t>
  </si>
  <si>
    <t>HZS</t>
  </si>
  <si>
    <t>hod</t>
  </si>
  <si>
    <t>sada</t>
  </si>
  <si>
    <t>m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</si>
  <si>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</si>
  <si>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</si>
  <si>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</si>
  <si>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</si>
  <si>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</si>
  <si>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</si>
  <si>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</si>
  <si>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CS ÚRS 2020 01</t>
  </si>
  <si>
    <t>" V ceně veškeré příslušenství (tvarovky, armatury, spojovací materiál, apod.) a práce nutné pro napojení - např.: Výměna kusu potrubí - rovné za odbočovací, řezání potrubí,, utěsnní, nové potrubí, provedení přístupu ke stoupacímu potrubí (oklepání omítek, vyřezání otvoru, ...) a zpětné zapravení, apod. "</t>
  </si>
  <si>
    <t>HZS2211</t>
  </si>
  <si>
    <t>Hodinová zúčtovací sazba instalatér</t>
  </si>
  <si>
    <t>" Bezpečnostní štítky pro označení armatur, ventilů, druhu média, směru proudění, apod. "</t>
  </si>
  <si>
    <t>Zdravotně technické instalace budov - Vnitřní kanalizace</t>
  </si>
  <si>
    <t>721174043 RTO</t>
  </si>
  <si>
    <t xml:space="preserve">D+M Potrubí kanalizační z PP připojovací systém HT DN 50 - Specifikace dle PD </t>
  </si>
  <si>
    <t>" Potrubí HT PP, hrdlové. "</t>
  </si>
  <si>
    <t>" V ceně veškeré příslušenství, tvarovky,kotvící prvky a spojovací materiál, výměra včetně ztratného. Součástí ceny vytvoření a zapravení prostupů. "</t>
  </si>
  <si>
    <t>Zkouška těsnosti potrubí kanalizace vodou do DN 125</t>
  </si>
  <si>
    <t>721999101 SPC</t>
  </si>
  <si>
    <t>" V ceně také přesun hmot a suti. "</t>
  </si>
  <si>
    <t>721</t>
  </si>
  <si>
    <t>" Součástí ceny je odkrytí potrubí, odpojení, vypuštění a demontáž, demontáž připojovacího potrubí a veškerého příslušenství. V ceně také zaslepení potrubí vč materiálu a přesunu hmot, suti. "</t>
  </si>
  <si>
    <t>721099103 SPC</t>
  </si>
  <si>
    <t>Odstranění kanalizačních armatur a příslušenství kanalizace - Specifikace dle PD</t>
  </si>
  <si>
    <t>D+M Armatury a prvky nespecifikované</t>
  </si>
  <si>
    <t>" V položce zahrnuty nutné čistící kusy, revizní dvířka, poklopy pro čistící kusy v podlaze, sifony pro odvod kondenzátu, přivzdušňovací ventily, zpětné klapky, větrací hlavice, požární ucpávky, manžety, apod. jinde neuvedené. "</t>
  </si>
  <si>
    <t xml:space="preserve">" Stavební práce a dodávky spojené s provedením funkčního celku 721. " </t>
  </si>
  <si>
    <t xml:space="preserve">" Zednická výpomoc, doplňkové práce, kompletace, zřízení a zapravení prostupů,vysekání a zapravení drážek, překlady nad prostupy apod." </t>
  </si>
  <si>
    <t>Zdravotně technické instalace budov - Vnitřní vodovod</t>
  </si>
  <si>
    <t>722174022 RTO</t>
  </si>
  <si>
    <t>D+M Potrubí vodovodní plastové Systém Stabi Plus, D 20x2,8 mm + TI tl. 9 mm - Specifikace dle PD</t>
  </si>
  <si>
    <t>" Vrstvené potrubí vodovodní plastové s hliníkovou vložkou + Izolace návlekovou izolační hadicí z pěnového polyetylenu tl. 9 mm v celé délce potrubí včetně kolen a odboček  "</t>
  </si>
  <si>
    <t>722174022 RT1</t>
  </si>
  <si>
    <t>D+M Potrubí vodovodní plastové Systém Stabi Plus, D 20x2,8 mm + TI tl. 40 mm - Specifikace dle PD</t>
  </si>
  <si>
    <t>" Vrstvené potrubí vodovodní plastové s hliníkovou vložkou + Izolace návlekovou izolační hadicí z minerální vlny tl. 40 mm v celé délce potrubí včetně kolen a odboček  "</t>
  </si>
  <si>
    <t>Zkoušky těsnosti vodovodního potrubí závitového do DN 50</t>
  </si>
  <si>
    <t>Proplach a dezinfekce vodovodního potrubí do DN 80</t>
  </si>
  <si>
    <t>722999101 SPC</t>
  </si>
  <si>
    <t>" Potrubí studené vody "</t>
  </si>
  <si>
    <t>" Potrubí teplné vody "</t>
  </si>
  <si>
    <t>722999901 SPC</t>
  </si>
  <si>
    <t>" V položce zahrnuty veškeré nutné kohouty, ventily, revizní dvířka, podružné vodoměry, požární ucpávky, manžety, a další veškeré prvky a armatury pro vodovodní potrubí jinde neuvedené. "</t>
  </si>
  <si>
    <t xml:space="preserve">" Stavební práce a dodávky spojené s provedením funkčního celku 722. " </t>
  </si>
  <si>
    <t>Zdravotně technické instalace - Zařizovací předměty</t>
  </si>
  <si>
    <t>725999901 SPC</t>
  </si>
  <si>
    <t xml:space="preserve">" 2. NP " </t>
  </si>
  <si>
    <t>" Cena zahrnuje náklady na osazovaný předmět, včetně jeho osazení, upevnění a napojení, přípojné potrubí (vodovodní i kanalizační), včetně tvarovek, armatur, montážní materiál a zednické výpomoci. "</t>
  </si>
  <si>
    <t>725999991 SPC</t>
  </si>
  <si>
    <t>D+M Bezpečnostní štítky pro označení zařízení ZTI  - Specifikace dle PD</t>
  </si>
  <si>
    <t xml:space="preserve">" Stavební práce a dodávky spojené s provedením funkčního celku 725. " </t>
  </si>
  <si>
    <t xml:space="preserve">" Zednická výpomoc, doplňkové práce,kompletace apod. " </t>
  </si>
  <si>
    <t>721174042 RTO</t>
  </si>
  <si>
    <t xml:space="preserve">D+M Potrubí kanalizační z PP připojovací systém HT DN 40 - Specifikace dle PD </t>
  </si>
  <si>
    <t>" Splaškové potrubí - 1. PP " (0,45)*1,1</t>
  </si>
  <si>
    <t>" Splaškové potrubí - 1. NP " (3,75)*1,1</t>
  </si>
  <si>
    <t>" Splaškové potrubí - 2. NP " (3,75)*1,1</t>
  </si>
  <si>
    <t>" Splaškové potrubí - 3. NP " (2,6)*1,1</t>
  </si>
  <si>
    <t>" Splaškové potrubí - 4. NP " (4,3)*1,1</t>
  </si>
  <si>
    <t>" Splaškové potrubí - 1. PP " (0,25)*1,1</t>
  </si>
  <si>
    <t>" Splaškové potrubí - 1. NP " (4,5)*1,1</t>
  </si>
  <si>
    <t>" Splaškové potrubí - 2. NP " (3,0)*1,1</t>
  </si>
  <si>
    <t>" Splaškové potrubí - 3. NP " (3,8)*1,1</t>
  </si>
  <si>
    <t>" Splaškové potrubí - 4. NP " (2,25)*1,1</t>
  </si>
  <si>
    <t>721174045 RTO</t>
  </si>
  <si>
    <t xml:space="preserve">D+M Potrubí kanalizační z PP připojovací systém HT DN 110 - Specifikace dle PD </t>
  </si>
  <si>
    <t>" Splaškové potrubí - 1. PP " (1,5)*1,1</t>
  </si>
  <si>
    <t>" Splaškové potrubí - 1. NP " (8,1)*1,1</t>
  </si>
  <si>
    <t>" Splaškové potrubí - 2. NP " (8,05)*1,1</t>
  </si>
  <si>
    <t>" Splaškové potrubí - 3. NP " (8,65)*1,1</t>
  </si>
  <si>
    <t>" Splaškové potrubí - 4. NP " (6,1)*1,1</t>
  </si>
  <si>
    <t>" Splaškové potrubí - 5. NP " (1,0)*1,1</t>
  </si>
  <si>
    <t>Potrubí kanalizační z PP připojovací odhlučněné třívrstvé DN 50</t>
  </si>
  <si>
    <t xml:space="preserve">CS ÚRS 2020 01 </t>
  </si>
  <si>
    <t>" Potrubí odhlučněné z PP. "</t>
  </si>
  <si>
    <t>" Splaškové potrubí - 1. PP " (1,4)*1,1</t>
  </si>
  <si>
    <t>" Splaškové potrubí - 1. NP " (2,0)*1,1</t>
  </si>
  <si>
    <t>" Splaškové potrubí - 2. NP " (2,0)*1,1</t>
  </si>
  <si>
    <t>" Splaškové potrubí - 3. NP " (2,0)*1,1</t>
  </si>
  <si>
    <t>Potrubí kanalizační z PP připojovací odhlučněné třívrstvé DN 75</t>
  </si>
  <si>
    <t>" Splaškové potrubí - 1. PP " (9,5)*1,1</t>
  </si>
  <si>
    <t>" Splaškové potrubí - 1. NP " (1,65)*1,1</t>
  </si>
  <si>
    <t>" Splaškové potrubí - 2. NP " (1,65)*1,1</t>
  </si>
  <si>
    <t>" Splaškové potrubí - 4. NP " (1,65)*1,1</t>
  </si>
  <si>
    <t>Potrubí kanalizační z PP připojovací odhlučněné třívrstvé DN 110</t>
  </si>
  <si>
    <t>" Splaškové potrubí - 1. NP " (2,75)*1,1</t>
  </si>
  <si>
    <t>" Splaškové potrubí - 2. NP " (2,75)*1,1</t>
  </si>
  <si>
    <t>" Splaškové potrubí - 3. NP " (2,75)*1,1</t>
  </si>
  <si>
    <t>Potrubí kanalizační z PP odpadní odhlučněné třívrstvé DN 75</t>
  </si>
  <si>
    <t>" Splaškové potrubí - 1. PP " (5,5)*1,1</t>
  </si>
  <si>
    <t>" Splaškové potrubí - 1. NP " (5,85)*1,1</t>
  </si>
  <si>
    <t>" Splaškové potrubí - 2. NP " (4,65)*1,1</t>
  </si>
  <si>
    <t>" Splaškové potrubí - 3. NP " (2,2)*1,1</t>
  </si>
  <si>
    <t>" Splaškové potrubí - 4. NP " (1,1)*1,1</t>
  </si>
  <si>
    <t>Potrubí kanalizační z PP odpadní odhlučněné třívrstvé DN 110</t>
  </si>
  <si>
    <t>" Splaškové potrubí - 1. PP " (9,9)*1,1</t>
  </si>
  <si>
    <t>" Splaškové potrubí - 1. NP " (27,4)*1,1</t>
  </si>
  <si>
    <t>" Splaškové potrubí - 2. NP " (27,05)*1,1</t>
  </si>
  <si>
    <t>" Splaškové potrubí - 3. NP " (20,45)*1,1</t>
  </si>
  <si>
    <t>" Splaškové potrubí - 4. NP " (18,25)*1,1</t>
  </si>
  <si>
    <t>" Splaškové potrubí - 5. NP " (4,05)*1,1</t>
  </si>
  <si>
    <t>Potrubí kanalizační z PP odpadní odhlučněné třívrstvé DN 160</t>
  </si>
  <si>
    <t>" Splaškové potrubí - 1. PP " (11,75)*1,1</t>
  </si>
  <si>
    <t>" Splaškové potrubí - 1. NP " (4,75)*1,1</t>
  </si>
  <si>
    <t>" Splaškové potrubí - 3. NP " (4,65)*1,1</t>
  </si>
  <si>
    <t>" Splaškové potrubí - 4. NP " (4,75)*1,1</t>
  </si>
  <si>
    <t>" Zkouška těsnosti kanalizace - DN 40 " (14,85)</t>
  </si>
  <si>
    <t>" Zkouška těsnosti kanalizace - DN 50 " (13,8+7,4)</t>
  </si>
  <si>
    <t>" Zkouška těsnosti kanalizace - DN 75 " (18,25+19,3)</t>
  </si>
  <si>
    <t>" Zkouška těsnosti kanalizace - DN 110 " (33,4+8,25+107,1)</t>
  </si>
  <si>
    <t>Zkouška těsnosti potrubí kanalizace vodou do DN 200</t>
  </si>
  <si>
    <t>" Zkouška těsnosti kanalizace - DN 160 " (30,55)</t>
  </si>
  <si>
    <t>Provedení napojení nového potrubí kanalizačního na stávající  - Specifikace dle PD</t>
  </si>
  <si>
    <t>" Napojení nového kanalizačního potrubí (stoupacího, připojovacího, …) na stávající (stoupací, svodné, …)</t>
  </si>
  <si>
    <t>" Napojení potrubí kanalizace na ležaté / svodné - 1. PP "</t>
  </si>
  <si>
    <t>Odstranění stávajících rozvodů splaškové kanalizace, včetně případného zapravení prostupů - Specifikace dle PD</t>
  </si>
  <si>
    <t>721999601 SPC</t>
  </si>
  <si>
    <t>Přesun hmot procentní pro vnitřní kanalizace v objektech v do 24 m</t>
  </si>
  <si>
    <t>HZS3111</t>
  </si>
  <si>
    <t>Hodinová zúčtovací sazba montér potrubí</t>
  </si>
  <si>
    <t>" Studená voda - 1. PP " (4,5+3,5)*1,1</t>
  </si>
  <si>
    <t>" Studená voda - 1. NP " (37,7+4,2+21,25)*1,1</t>
  </si>
  <si>
    <t>" Studená voda - 2. NP " (37,7+4,0+21,25)*1,1</t>
  </si>
  <si>
    <t>" Studená voda - 3. NP " (37,7+4,0+22,05+4,65)*1,1</t>
  </si>
  <si>
    <t>" Studená voda - 4. NP " (14,0+10,75+8,6)*1,1</t>
  </si>
  <si>
    <t>" Studená voda - 5. NP " (1,3+1,1)*1,1</t>
  </si>
  <si>
    <t>" Teplá voda - 1. PP " (7,15+2,2)*1,1</t>
  </si>
  <si>
    <t>" Teplá voda - 1. NP " (11,8+4,3+9,9)*1,1</t>
  </si>
  <si>
    <t>" Teplá voda - 2. NP " (11,8+3,95+9,85)*1,1</t>
  </si>
  <si>
    <t>" Teplá voda - 3. NP " (11,8+3,95+10,15+4,65)*1,1</t>
  </si>
  <si>
    <t>" Teplá voda - 4. NP " (12,7+8,3+8,35)*1,1</t>
  </si>
  <si>
    <t>" Teplá voda - 5. NP " (1,1+1,1)*1,1</t>
  </si>
  <si>
    <t>" Cirkulační voda - 1. PP " (5,95+6,6)*1,1</t>
  </si>
  <si>
    <t>" Cirkulační voda - 1. NP " (9,45)*1,1</t>
  </si>
  <si>
    <t>" Cirkulační voda - 2. NP " (18,5)*1,1</t>
  </si>
  <si>
    <t>" Cirkulační voda - 3. NP " (18,5)*1,1</t>
  </si>
  <si>
    <t>" Cirkulační voda - 4. NP " (12,45)*1,1</t>
  </si>
  <si>
    <t>" Cirkulační voda - 5. NP " (1,1)*1,1</t>
  </si>
  <si>
    <t>722174023 RTO</t>
  </si>
  <si>
    <t xml:space="preserve">D+M Potrubí vodovodní plastové Systém Stabi Plus, D 25x3,5 mm + TI tl. 9 mm - Specifikace dle PD </t>
  </si>
  <si>
    <t>" Studená voda  - 1. NP " (2,0)*1,1</t>
  </si>
  <si>
    <t>" Studená voda  - 2. NP " (1,1+4,65)*1,1</t>
  </si>
  <si>
    <t>" Studená voda  - 3. NP " (2,05+9,25)*1,1</t>
  </si>
  <si>
    <t>" Studená voda  - 4. NP " (1,65+2,0)*1,1</t>
  </si>
  <si>
    <t>722174023 RT1</t>
  </si>
  <si>
    <t xml:space="preserve">D+M Potrubí vodovodní plastové Systém Stabi Plus, D 25x3,5 mm + TI tl. 40 mm - Specifikace dle PD </t>
  </si>
  <si>
    <t>" Teplá voda  - 1. PP " (1,1+1,65)*1,1</t>
  </si>
  <si>
    <t>" Teplá voda  - 1. NP " (4,75)*1,1</t>
  </si>
  <si>
    <t>" Teplá voda  - 2. NP " (13,85)*1,1</t>
  </si>
  <si>
    <t>" Teplá voda  - 3. NP " (13,85)*1,1</t>
  </si>
  <si>
    <t>" Teplá voda  - 4. NP " (1,95+3,85)*1,1</t>
  </si>
  <si>
    <t>722174024 RTO</t>
  </si>
  <si>
    <t xml:space="preserve">D+M Potrubí vodovodní plastové Systém Stabi Plus, D 32x4,4 mm + TI tl. 9 mm - Specifikace dle PD </t>
  </si>
  <si>
    <t>" Studená voda - 1. PP " (5,9+4,95)*1,1</t>
  </si>
  <si>
    <t>" Studená voda - 1. NP " (14,2)*1,1</t>
  </si>
  <si>
    <t>" Studená voda - 2. NP " (13,9)*1,1</t>
  </si>
  <si>
    <t>" Studená voda - 3. NP " (4,65)*1,1</t>
  </si>
  <si>
    <t>" Studená voda - 4. NP " (3,85)*1,1</t>
  </si>
  <si>
    <t>722174024 RT1</t>
  </si>
  <si>
    <t xml:space="preserve">D+M Potrubí vodovodní plastové Systém Stabi Plus, D 32x4,4 mm + TI tl. 50 mm - Specifikace dle PD </t>
  </si>
  <si>
    <t>" Vrstvené potrubí vodovodní plastové s hliníkovou vložkou + Izolace návlekovou izolační hadicí z minerální vlny tl. 50 mm v celé délce potrubí včetně kolen a odboček  "</t>
  </si>
  <si>
    <t>" Teplá voda  - 1. NP " (4,95)*1,1</t>
  </si>
  <si>
    <t>" Teplá voda  - 2. NP " (14,2)*1,1</t>
  </si>
  <si>
    <t>" Teplá voda  - 3. NP " (4,65)*1,1</t>
  </si>
  <si>
    <t>722174025 RTO</t>
  </si>
  <si>
    <t xml:space="preserve">D+M Potrubí vodovodní plastové Systém Stabi Plus, D 40x5,5 mm + TI tl. 9 mm - Specifikace dle PD </t>
  </si>
  <si>
    <t>" Studená voda - 1. PP " (1,1+1,65)*1,1</t>
  </si>
  <si>
    <t>" Studená voda - 1. NP " (4,75)*1,1</t>
  </si>
  <si>
    <t>" Tlaková zkouška a konečná tlaková zkouška " ((238,25+123,05+72,55)+(22,7+41,0)+(47,45+23,8)+(7,5))*2</t>
  </si>
  <si>
    <t>D+M Kohout kulový uzavírací DN 20 - Specifikace dle PD - KK</t>
  </si>
  <si>
    <t>" 1. PP "</t>
  </si>
  <si>
    <t xml:space="preserve">" Tělo : Mosaz-choromované, Koule : Mosaz-chromované, ocelová páčka potažená plastem. Profilované těsnění se sníženým třením. " </t>
  </si>
  <si>
    <t>734999102 SPC</t>
  </si>
  <si>
    <t>D+M Kohout kulový uzavírací DN 25 - Specifikace dle PD - KK</t>
  </si>
  <si>
    <t>734999103 SPC</t>
  </si>
  <si>
    <t>D+M Kohout kulový uzavírací DN 32 - Specifikace dle PD - KK</t>
  </si>
  <si>
    <t>722999201 SPC</t>
  </si>
  <si>
    <t>D+M Automatický termostatický vyvažovací ventil DN15 - Specifikace dle PD - VV</t>
  </si>
  <si>
    <t xml:space="preserve">" Tělo : Kovaná mosaz, Těsnění : EPDM, součástí ventilu jsou pevné koncové členy pro měření, Ovládání : Ručně - nastavení podle teploty. " </t>
  </si>
  <si>
    <t>Provedení napojení nového vodovodního potrubí na stávající rozvody - Specifikace dle PD</t>
  </si>
  <si>
    <t>" Potrubí cirkulační vody  "</t>
  </si>
  <si>
    <t>" V ceně veškeré příslušenství (tvarovky, armatury, spojovací materiál, apod.) a práce nutné pro napojení. "</t>
  </si>
  <si>
    <t>722999902 SPC</t>
  </si>
  <si>
    <t>Odstranění stávajících rozvodů vody (teplé, studené, cirkulačnbí, požární) a armatur, včetně případného zapravení prostupů - Specifikace dle PD</t>
  </si>
  <si>
    <t>" Součástí ceny je případné odkrytí potrubí, odpojení, vypuštění a demontáž, demontáž potrubí včetně tepelné izolace, armatur a tvarovek. V ceně také zapravení prostupů, zdiva a povrchových úprav. "</t>
  </si>
  <si>
    <t>722999601 SPC</t>
  </si>
  <si>
    <t>Přesun hmot procentní pro vnitřní vodovod v objektech v do 24 m</t>
  </si>
  <si>
    <t>D+M Závěsný klozet - keramický - Specifikace dle PD - K1</t>
  </si>
  <si>
    <t>" Součástí podomítkový modul nosný do zdiva 80 mm s nádržkou s integrovaným rohovým ventilem. Včetně sedátka. Splachování s ovládacím tlačítkem pro instalační modul - 2 splachovací množství. "</t>
  </si>
  <si>
    <t xml:space="preserve">" 1. NP " </t>
  </si>
  <si>
    <t xml:space="preserve">" 3. NP " </t>
  </si>
  <si>
    <t xml:space="preserve">" 4. NP " </t>
  </si>
  <si>
    <t>725999902 SPC</t>
  </si>
  <si>
    <t>D+M Závěsný klozet - keramický - Specifikace dle PD - K2</t>
  </si>
  <si>
    <t>" Součástí podomítkový modul nosný do SDK s nádržkou s integrovaným rohovým ventilem. Včetně sedátka. Splachování s ovládacím tlačítkem pro instalační modul - 2 splachovací množství. "</t>
  </si>
  <si>
    <t xml:space="preserve">" 1. PP " </t>
  </si>
  <si>
    <t>725999903 SPC</t>
  </si>
  <si>
    <t>D+M Klozet závěsný zdravotní pro vozíčkáře- keramický - Specifikace dle PD - KZ</t>
  </si>
  <si>
    <t>" Součástí podomítkový modul nosný do zdiva 80 mm s nádržkou s integrovaným rohovým ventilem. Včetně sedátka. Splachování s ovládacím tlačítkem pro instalační modul - 2 splachovací množství. Oddálené pneumatické splachování do zdi - ruční. "</t>
  </si>
  <si>
    <t>725999904 SPC</t>
  </si>
  <si>
    <t>D+M Závěsná výlevka s nástěnnou směšovací baterií - Specifikace dle PD  - VY</t>
  </si>
  <si>
    <t>" Včetně odnímatelné plastové mříže, integrovaného rohového ventilu, nástěnné pákové směšovací baterie s prodlouženým raménkem a podomítkového modulu pro závěsné výlevky. "</t>
  </si>
  <si>
    <t xml:space="preserve">" 5. NP " </t>
  </si>
  <si>
    <t>725999905 SPC</t>
  </si>
  <si>
    <t>D+M Závěsný pisoár - keramický - Specifikace dle PD - P</t>
  </si>
  <si>
    <t>" Cena zahrnuje podomítkový modul s integrovaným rohovým ventilem, automatický splachovač radarový s integrovaným napájecím zdrojem.  "</t>
  </si>
  <si>
    <t>" Cena zahrnuje náklady na osazovaný předmět, včetně jeho osazení, upevnění a napojení, přípojné potrubí (vodovodní i kanalizační), včetně tvarovek, armatur, montážní materiál a zednické výpomoci. Vč. napojení na elektro. "</t>
  </si>
  <si>
    <t>725999906 SPC</t>
  </si>
  <si>
    <t>D+M Umyvadlo závěsné - keramické - Specifikace dle PD - U1</t>
  </si>
  <si>
    <t>" Součástí stojánková páková směšovací baterie, rohové ventily. Sifon vodní umyvadlový DN40 - nerez. "</t>
  </si>
  <si>
    <t>725999907 SPC</t>
  </si>
  <si>
    <t>D+M Umyvadlo dvojité závěsné - keramické - Specifikace dle PD - U2</t>
  </si>
  <si>
    <t>725999908 SPC</t>
  </si>
  <si>
    <t>D+M Umyvadlo zdravotní závěsné pro vozíčkáře - keramické - Specifikace dle PD - UZ1</t>
  </si>
  <si>
    <t>" Součástí stojánková páková směšovací baterie s lékařskou pákou, rohové ventily. Nízký speciální sifon pro vozíčkáře - chrom. "</t>
  </si>
  <si>
    <t>725999909 SPC</t>
  </si>
  <si>
    <t>D+M Sprchový kout - sprchová vanička - Specifikace dle PD - SK1</t>
  </si>
  <si>
    <t>" V ceně nástěnná sprchová páková směšovací baterie, sprchový set, odpad DN 40 v podlaze a veškeré další příslušenství. "</t>
  </si>
  <si>
    <t>725999910 SPC</t>
  </si>
  <si>
    <t>D+M Podlahová vpusť - Specifikace dle PD - VP</t>
  </si>
  <si>
    <t>" Podlahová vpusť: Nerezová vtoková mřížka, suchá zápachová uzívěra, svislý odtok DN 75. "</t>
  </si>
  <si>
    <t>" Cena zahrnuje náklady na osazovaný předmět, včetně jeho osazení, upevnění a napojení, přípojné potrubí (kanalizační), včetně tvarovek, montážní materiál a zednické výpomoci. "</t>
  </si>
  <si>
    <t>Přesun hmot procentní pro zařizovací předměty v objektech v do 24 m</t>
  </si>
  <si>
    <t>Část:    02 - D.1.4.1. ZTI</t>
  </si>
  <si>
    <t>Objekt:   02 - Rekonstrukce hygienického zařízení 1. PP - 5. NP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</si>
  <si>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</si>
  <si>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V ceně také přesun suti. "</t>
  </si>
  <si>
    <t>D+M Výměna stávajícího potrubí kanalizace - Specifikace dle PD</t>
  </si>
  <si>
    <t>" Výměna stávajícího stoupacího potrubí kanalizace za nové - odhlučněné - dle stávajících dimenzí "</t>
  </si>
  <si>
    <t>721999102 SPC</t>
  </si>
  <si>
    <t>721099104 SPC</t>
  </si>
  <si>
    <t>" Výměna stávajícího stoupacího potrubí - 1. PP - 5. NP " (21,65)*8</t>
  </si>
  <si>
    <t>" V ceně veškeré potrubí daných dimenzí vč. příslušenství (tvarovky, armatury, spojovací materiál, apod.), vybourání stávajícího potrubí, napojení, zaslepení, odzkoušení, a další veškeré nutné práce související s výměnou stávajícího potrubí za nové (např. vypuštění, odčerpání, apod. 
Materiál - odhlučněné. 
V cebě také případné vybourání zdiva / podlahy / vysekání rýh a zpětné zapravení. "</t>
  </si>
  <si>
    <t>02 - D.1.4.1. ZTI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</si>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</sst>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_ ;\-#,##0\ "/>
  </numFmts>
  <fonts count="44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sz val="8"/>
      <color indexed="12"/>
      <name val="MS Sans Serif"/>
      <family val="2"/>
      <charset val="238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sz val="8"/>
      <color indexed="10"/>
      <name val="Arial CE"/>
      <family val="2"/>
      <charset val="238"/>
    </font>
    <font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sz val="8"/>
      <color indexed="18"/>
      <name val="Arial CE"/>
      <family val="2"/>
      <charset val="238"/>
    </font>
    <font>
      <sz val="8"/>
      <color rgb="FF0000FF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1"/>
      <name val="Calibri"/>
      <family val="2"/>
      <charset val="238"/>
    </font>
    <font>
      <sz val="8"/>
      <color indexed="12"/>
      <name val="Arial CE"/>
      <family val="2"/>
    </font>
    <font>
      <sz val="8"/>
      <color indexed="10"/>
      <name val="MS Sans Serif"/>
      <family val="2"/>
      <charset val="238"/>
    </font>
    <font>
      <b/>
      <sz val="10"/>
      <color rgb="FFFF0000"/>
      <name val="MS Sans Serif"/>
      <family val="2"/>
    </font>
    <font>
      <sz val="8"/>
      <color rgb="FFFF0000"/>
      <name val="MS Sans Serif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3.5"/>
      <color rgb="FFFF0000"/>
      <name val="MS Sans Serif"/>
      <family val="2"/>
    </font>
    <font>
      <b/>
      <sz val="10"/>
      <color indexed="10"/>
      <name val="MS Sans Serif"/>
      <family val="2"/>
    </font>
    <font>
      <u/>
      <sz val="11"/>
      <color theme="10"/>
      <name val="Calibri"/>
      <family val="2"/>
    </font>
    <font>
      <b/>
      <sz val="13.5"/>
      <name val="MS Sans Serif"/>
      <family val="2"/>
    </font>
    <font>
      <sz val="13.5"/>
      <name val="MS Sans Serif"/>
      <family val="2"/>
    </font>
    <font>
      <b/>
      <sz val="11"/>
      <color rgb="FFFF0000"/>
      <name val="MS Sans Serif"/>
      <family val="2"/>
    </font>
    <font>
      <b/>
      <sz val="8"/>
      <color rgb="FFFF0000"/>
      <name val="MS Sans Serif"/>
      <charset val="238"/>
    </font>
    <font>
      <b/>
      <sz val="16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4" fillId="0" borderId="0" applyNumberFormat="0" applyFill="0" applyBorder="0" applyAlignment="0" applyProtection="0">
      <alignment vertical="top" wrapText="1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19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31" fillId="0" borderId="0"/>
  </cellStyleXfs>
  <cellXfs count="163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164" fontId="5" fillId="2" borderId="2" xfId="1" applyNumberFormat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left" wrapText="1"/>
      <protection locked="0"/>
    </xf>
    <xf numFmtId="0" fontId="4" fillId="2" borderId="2" xfId="1" applyFill="1" applyBorder="1" applyAlignment="1" applyProtection="1">
      <alignment horizontal="left" vertical="top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4" fillId="0" borderId="0" xfId="3" applyFill="1" applyAlignment="1">
      <alignment horizontal="left"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0" fontId="20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21" fillId="0" borderId="0" xfId="0" applyFont="1" applyFill="1" applyAlignment="1" applyProtection="1">
      <alignment vertical="top"/>
      <protection locked="0"/>
    </xf>
    <xf numFmtId="0" fontId="15" fillId="0" borderId="2" xfId="0" applyFont="1" applyFill="1" applyBorder="1" applyAlignment="1" applyProtection="1">
      <alignment horizontal="left" wrapText="1"/>
      <protection locked="0"/>
    </xf>
    <xf numFmtId="2" fontId="15" fillId="0" borderId="2" xfId="0" applyNumberFormat="1" applyFont="1" applyFill="1" applyBorder="1" applyAlignment="1" applyProtection="1">
      <alignment horizontal="right"/>
      <protection locked="0"/>
    </xf>
    <xf numFmtId="166" fontId="20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22" fillId="0" borderId="0" xfId="0" applyFont="1" applyFill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23" fillId="0" borderId="2" xfId="0" applyNumberFormat="1" applyFont="1" applyFill="1" applyBorder="1" applyAlignment="1" applyProtection="1">
      <alignment horizontal="right"/>
      <protection locked="0"/>
    </xf>
    <xf numFmtId="49" fontId="23" fillId="0" borderId="2" xfId="0" applyNumberFormat="1" applyFont="1" applyFill="1" applyBorder="1" applyAlignment="1" applyProtection="1">
      <alignment horizontal="left" wrapText="1"/>
      <protection locked="0"/>
    </xf>
    <xf numFmtId="0" fontId="23" fillId="0" borderId="2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164" fontId="25" fillId="0" borderId="0" xfId="1" applyNumberFormat="1" applyFont="1" applyFill="1" applyAlignment="1">
      <alignment horizontal="right"/>
      <protection locked="0"/>
    </xf>
    <xf numFmtId="0" fontId="25" fillId="0" borderId="0" xfId="1" applyFont="1" applyFill="1" applyAlignment="1">
      <alignment horizontal="left" wrapText="1"/>
      <protection locked="0"/>
    </xf>
    <xf numFmtId="165" fontId="25" fillId="0" borderId="0" xfId="1" applyNumberFormat="1" applyFont="1" applyFill="1" applyAlignment="1">
      <alignment horizontal="right"/>
      <protection locked="0"/>
    </xf>
    <xf numFmtId="166" fontId="25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3" xfId="1" applyFont="1" applyFill="1" applyBorder="1" applyAlignment="1">
      <alignment horizontal="left"/>
      <protection locked="0"/>
    </xf>
    <xf numFmtId="0" fontId="23" fillId="0" borderId="4" xfId="1" applyFont="1" applyFill="1" applyBorder="1" applyAlignment="1">
      <alignment horizontal="center"/>
      <protection locked="0"/>
    </xf>
    <xf numFmtId="165" fontId="23" fillId="0" borderId="4" xfId="1" applyNumberFormat="1" applyFont="1" applyFill="1" applyBorder="1" applyAlignment="1">
      <alignment horizontal="right"/>
      <protection locked="0"/>
    </xf>
    <xf numFmtId="166" fontId="23" fillId="0" borderId="4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23" fillId="0" borderId="0" xfId="1" applyNumberFormat="1" applyFont="1" applyFill="1" applyBorder="1" applyAlignment="1">
      <alignment horizontal="right"/>
      <protection locked="0"/>
    </xf>
    <xf numFmtId="0" fontId="23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23" fillId="0" borderId="0" xfId="1" applyFont="1" applyFill="1" applyBorder="1" applyAlignment="1">
      <alignment horizontal="center" wrapText="1"/>
      <protection locked="0"/>
    </xf>
    <xf numFmtId="165" fontId="23" fillId="0" borderId="0" xfId="1" applyNumberFormat="1" applyFont="1" applyFill="1" applyBorder="1" applyAlignment="1">
      <alignment horizontal="right"/>
      <protection locked="0"/>
    </xf>
    <xf numFmtId="166" fontId="23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2" fontId="15" fillId="0" borderId="2" xfId="0" applyNumberFormat="1" applyFont="1" applyFill="1" applyBorder="1" applyAlignment="1" applyProtection="1">
      <alignment horizontal="right" wrapText="1"/>
      <protection locked="0"/>
    </xf>
    <xf numFmtId="164" fontId="15" fillId="0" borderId="2" xfId="0" applyNumberFormat="1" applyFont="1" applyFill="1" applyBorder="1" applyAlignment="1" applyProtection="1">
      <alignment horizontal="right"/>
      <protection locked="0"/>
    </xf>
    <xf numFmtId="166" fontId="15" fillId="0" borderId="2" xfId="0" applyNumberFormat="1" applyFont="1" applyFill="1" applyBorder="1" applyAlignment="1" applyProtection="1">
      <alignment horizontal="right"/>
      <protection locked="0"/>
    </xf>
    <xf numFmtId="166" fontId="23" fillId="0" borderId="2" xfId="0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2" fontId="23" fillId="2" borderId="2" xfId="0" applyNumberFormat="1" applyFont="1" applyFill="1" applyBorder="1" applyAlignment="1" applyProtection="1">
      <alignment horizontal="right" wrapText="1"/>
      <protection locked="0"/>
    </xf>
    <xf numFmtId="166" fontId="20" fillId="2" borderId="2" xfId="0" applyNumberFormat="1" applyFont="1" applyFill="1" applyBorder="1" applyAlignment="1" applyProtection="1">
      <alignment horizontal="right"/>
      <protection locked="0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Fill="1" applyAlignment="1" applyProtection="1"/>
    <xf numFmtId="0" fontId="5" fillId="0" borderId="2" xfId="0" applyFont="1" applyFill="1" applyBorder="1" applyAlignment="1" applyProtection="1">
      <alignment horizontal="left" wrapText="1"/>
      <protection locked="0"/>
    </xf>
    <xf numFmtId="2" fontId="24" fillId="0" borderId="2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27" fillId="0" borderId="2" xfId="0" applyNumberFormat="1" applyFont="1" applyFill="1" applyBorder="1" applyAlignment="1" applyProtection="1">
      <alignment horizontal="righ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2" applyNumberFormat="1" applyFont="1" applyFill="1" applyBorder="1" applyAlignment="1">
      <alignment horizontal="left"/>
    </xf>
    <xf numFmtId="4" fontId="11" fillId="0" borderId="2" xfId="2" applyNumberFormat="1" applyFont="1" applyFill="1" applyBorder="1" applyAlignment="1">
      <alignment horizontal="right"/>
    </xf>
    <xf numFmtId="0" fontId="28" fillId="0" borderId="0" xfId="0" applyFont="1" applyFill="1" applyAlignment="1" applyProtection="1">
      <alignment horizontal="left"/>
      <protection locked="0"/>
    </xf>
    <xf numFmtId="0" fontId="28" fillId="2" borderId="0" xfId="0" applyFont="1" applyFill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center" vertical="top"/>
      <protection locked="0"/>
    </xf>
    <xf numFmtId="0" fontId="16" fillId="0" borderId="2" xfId="0" applyFont="1" applyFill="1" applyBorder="1" applyAlignment="1" applyProtection="1">
      <alignment horizontal="left" vertical="top"/>
      <protection locked="0"/>
    </xf>
    <xf numFmtId="164" fontId="20" fillId="0" borderId="2" xfId="0" applyNumberFormat="1" applyFont="1" applyFill="1" applyBorder="1" applyAlignment="1" applyProtection="1">
      <alignment horizontal="right"/>
      <protection locked="0"/>
    </xf>
    <xf numFmtId="168" fontId="6" fillId="0" borderId="2" xfId="0" applyNumberFormat="1" applyFont="1" applyFill="1" applyBorder="1" applyAlignment="1" applyProtection="1">
      <alignment horizontal="right"/>
      <protection locked="0"/>
    </xf>
    <xf numFmtId="2" fontId="23" fillId="0" borderId="2" xfId="0" applyNumberFormat="1" applyFont="1" applyFill="1" applyBorder="1" applyAlignment="1" applyProtection="1">
      <alignment horizontal="right" wrapText="1"/>
      <protection locked="0"/>
    </xf>
    <xf numFmtId="0" fontId="28" fillId="0" borderId="2" xfId="0" applyFont="1" applyFill="1" applyBorder="1" applyAlignment="1" applyProtection="1">
      <alignment horizontal="left" vertical="top"/>
      <protection locked="0"/>
    </xf>
    <xf numFmtId="0" fontId="15" fillId="0" borderId="2" xfId="7" applyFont="1" applyFill="1" applyBorder="1" applyAlignment="1">
      <alignment horizontal="left" wrapText="1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2" fontId="20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29" fillId="0" borderId="0" xfId="0" applyFont="1" applyFill="1" applyAlignment="1" applyProtection="1">
      <alignment horizontal="left" vertical="center"/>
      <protection locked="0"/>
    </xf>
    <xf numFmtId="0" fontId="22" fillId="0" borderId="0" xfId="0" applyFont="1" applyFill="1" applyAlignment="1" applyProtection="1">
      <alignment horizontal="left" vertical="center"/>
      <protection locked="0"/>
    </xf>
    <xf numFmtId="166" fontId="4" fillId="0" borderId="0" xfId="0" applyNumberFormat="1" applyFont="1" applyFill="1" applyAlignment="1" applyProtection="1">
      <alignment horizontal="left" vertical="top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166" fontId="4" fillId="0" borderId="2" xfId="0" applyNumberFormat="1" applyFont="1" applyFill="1" applyBorder="1" applyAlignment="1" applyProtection="1">
      <alignment horizontal="center" vertical="top"/>
      <protection locked="0"/>
    </xf>
    <xf numFmtId="0" fontId="9" fillId="0" borderId="0" xfId="3" applyFont="1" applyFill="1" applyAlignment="1">
      <alignment horizontal="left" vertical="center"/>
      <protection locked="0"/>
    </xf>
    <xf numFmtId="0" fontId="12" fillId="0" borderId="0" xfId="0" applyFont="1" applyFill="1" applyAlignment="1" applyProtection="1">
      <alignment vertical="top"/>
      <protection locked="0"/>
    </xf>
    <xf numFmtId="167" fontId="29" fillId="0" borderId="0" xfId="3" applyNumberFormat="1" applyFont="1" applyFill="1" applyAlignment="1">
      <alignment horizontal="center" vertical="center"/>
      <protection locked="0"/>
    </xf>
    <xf numFmtId="0" fontId="29" fillId="0" borderId="0" xfId="3" applyFont="1" applyFill="1" applyAlignment="1">
      <alignment horizontal="center" vertical="center"/>
      <protection locked="0"/>
    </xf>
    <xf numFmtId="167" fontId="0" fillId="0" borderId="0" xfId="0" applyNumberFormat="1" applyFill="1" applyAlignment="1" applyProtection="1">
      <alignment horizontal="left" vertical="top"/>
      <protection locked="0"/>
    </xf>
    <xf numFmtId="166" fontId="29" fillId="0" borderId="0" xfId="3" applyNumberFormat="1" applyFont="1" applyFill="1" applyAlignment="1">
      <alignment horizontal="center" vertical="center"/>
      <protection locked="0"/>
    </xf>
    <xf numFmtId="0" fontId="32" fillId="0" borderId="2" xfId="0" applyFont="1" applyFill="1" applyBorder="1" applyAlignment="1" applyProtection="1">
      <alignment horizontal="right"/>
    </xf>
    <xf numFmtId="0" fontId="32" fillId="0" borderId="2" xfId="0" applyFont="1" applyFill="1" applyBorder="1" applyAlignment="1" applyProtection="1"/>
    <xf numFmtId="0" fontId="33" fillId="0" borderId="0" xfId="0" applyFont="1" applyFill="1" applyAlignment="1" applyProtection="1">
      <alignment horizontal="right" vertical="center"/>
      <protection locked="0"/>
    </xf>
    <xf numFmtId="0" fontId="34" fillId="0" borderId="0" xfId="0" applyFont="1" applyFill="1" applyAlignment="1" applyProtection="1">
      <alignment horizontal="right" vertical="center"/>
      <protection locked="0"/>
    </xf>
    <xf numFmtId="0" fontId="13" fillId="0" borderId="0" xfId="0" applyFont="1" applyFill="1" applyAlignment="1" applyProtection="1">
      <alignment vertical="center"/>
    </xf>
    <xf numFmtId="0" fontId="14" fillId="0" borderId="0" xfId="3" applyFill="1" applyAlignment="1" applyProtection="1">
      <alignment vertical="center"/>
    </xf>
    <xf numFmtId="0" fontId="33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vertical="top"/>
    </xf>
    <xf numFmtId="0" fontId="26" fillId="0" borderId="0" xfId="0" applyFont="1" applyFill="1" applyAlignment="1" applyProtection="1">
      <alignment vertical="top"/>
    </xf>
    <xf numFmtId="0" fontId="4" fillId="0" borderId="0" xfId="0" applyFont="1" applyFill="1" applyAlignment="1" applyProtection="1">
      <alignment horizontal="left" vertical="center"/>
      <protection locked="0"/>
    </xf>
    <xf numFmtId="0" fontId="14" fillId="0" borderId="0" xfId="3" applyFill="1" applyAlignment="1" applyProtection="1"/>
    <xf numFmtId="0" fontId="35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center"/>
      <protection locked="0"/>
    </xf>
    <xf numFmtId="0" fontId="24" fillId="0" borderId="2" xfId="0" applyFont="1" applyFill="1" applyBorder="1" applyAlignment="1" applyProtection="1">
      <alignment horizontal="left" wrapText="1"/>
      <protection locked="0"/>
    </xf>
    <xf numFmtId="0" fontId="37" fillId="0" borderId="0" xfId="3" applyFont="1" applyFill="1" applyAlignment="1" applyProtection="1">
      <alignment horizontal="left" vertical="top"/>
      <protection locked="0"/>
    </xf>
    <xf numFmtId="0" fontId="19" fillId="0" borderId="0" xfId="0" applyFont="1" applyFill="1" applyAlignment="1" applyProtection="1">
      <alignment horizontal="left" vertical="top"/>
      <protection locked="0"/>
    </xf>
    <xf numFmtId="0" fontId="24" fillId="0" borderId="2" xfId="0" quotePrefix="1" applyNumberFormat="1" applyFont="1" applyFill="1" applyBorder="1" applyAlignment="1" applyProtection="1">
      <alignment horizontal="left" wrapText="1"/>
    </xf>
    <xf numFmtId="0" fontId="14" fillId="0" borderId="0" xfId="3" applyFont="1" applyFill="1" applyAlignment="1" applyProtection="1">
      <alignment horizontal="left" vertical="top"/>
      <protection locked="0"/>
    </xf>
    <xf numFmtId="0" fontId="19" fillId="0" borderId="0" xfId="0" applyFont="1" applyFill="1" applyAlignment="1" applyProtection="1">
      <alignment horizontal="left" vertical="center"/>
      <protection locked="0"/>
    </xf>
    <xf numFmtId="6" fontId="28" fillId="0" borderId="0" xfId="0" applyNumberFormat="1" applyFont="1" applyFill="1" applyAlignment="1" applyProtection="1">
      <alignment horizontal="left" vertical="top"/>
      <protection locked="0"/>
    </xf>
    <xf numFmtId="0" fontId="35" fillId="0" borderId="0" xfId="0" applyFont="1" applyFill="1" applyAlignment="1" applyProtection="1">
      <alignment vertical="center"/>
    </xf>
    <xf numFmtId="0" fontId="38" fillId="0" borderId="0" xfId="0" applyFont="1" applyFill="1" applyAlignment="1" applyProtection="1"/>
    <xf numFmtId="0" fontId="39" fillId="0" borderId="0" xfId="0" applyFont="1" applyFill="1" applyAlignment="1" applyProtection="1"/>
    <xf numFmtId="0" fontId="40" fillId="0" borderId="0" xfId="0" applyFont="1" applyFill="1" applyAlignment="1" applyProtection="1">
      <alignment horizontal="left" vertical="center"/>
      <protection locked="0"/>
    </xf>
    <xf numFmtId="0" fontId="15" fillId="0" borderId="6" xfId="5" applyFont="1" applyFill="1" applyBorder="1" applyAlignment="1" applyProtection="1">
      <alignment horizontal="left" vertical="center" wrapText="1"/>
      <protection locked="0"/>
    </xf>
    <xf numFmtId="0" fontId="41" fillId="0" borderId="0" xfId="0" applyFont="1" applyFill="1" applyAlignment="1" applyProtection="1">
      <alignment horizontal="left" vertical="center"/>
      <protection locked="0"/>
    </xf>
    <xf numFmtId="0" fontId="42" fillId="0" borderId="0" xfId="0" applyFont="1" applyFill="1" applyAlignment="1" applyProtection="1">
      <alignment horizontal="left" vertical="center"/>
      <protection locked="0"/>
    </xf>
    <xf numFmtId="2" fontId="28" fillId="0" borderId="0" xfId="0" applyNumberFormat="1" applyFont="1" applyFill="1" applyAlignment="1" applyProtection="1">
      <alignment horizontal="left" vertical="top"/>
      <protection locked="0"/>
    </xf>
    <xf numFmtId="0" fontId="43" fillId="0" borderId="0" xfId="0" applyFont="1" applyFill="1" applyAlignment="1" applyProtection="1">
      <alignment horizontal="left" vertical="center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19" fillId="0" borderId="0" xfId="6" applyFill="1" applyAlignment="1" applyProtection="1">
      <alignment horizontal="left" wrapText="1"/>
      <protection locked="0"/>
    </xf>
    <xf numFmtId="164" fontId="5" fillId="0" borderId="3" xfId="1" applyNumberFormat="1" applyFont="1" applyFill="1" applyBorder="1" applyAlignment="1">
      <alignment horizontal="center"/>
      <protection locked="0"/>
    </xf>
    <xf numFmtId="0" fontId="18" fillId="0" borderId="4" xfId="1" applyFont="1" applyFill="1" applyBorder="1" applyAlignment="1">
      <alignment horizontal="center"/>
      <protection locked="0"/>
    </xf>
    <xf numFmtId="0" fontId="18" fillId="0" borderId="5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9">
    <cellStyle name="Hypertextový odkaz" xfId="3" builtinId="8"/>
    <cellStyle name="Hypertextový odkaz 2" xfId="4"/>
    <cellStyle name="Normální" xfId="0" builtinId="0"/>
    <cellStyle name="normální 13" xfId="6"/>
    <cellStyle name="Normální 2" xfId="1"/>
    <cellStyle name="Normální 8" xfId="7"/>
    <cellStyle name="Normální 9" xfId="5"/>
    <cellStyle name="normální 9 2" xfId="8"/>
    <cellStyle name="normální_POL.XLS" xfId="2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288"/>
  <sheetViews>
    <sheetView tabSelected="1" workbookViewId="0"/>
  </sheetViews>
  <sheetFormatPr defaultColWidth="9" defaultRowHeight="10.5"/>
  <cols>
    <col min="1" max="1" width="4.140625" style="55" customWidth="1"/>
    <col min="2" max="2" width="4.28515625" style="56" customWidth="1"/>
    <col min="3" max="3" width="13.5703125" style="56" customWidth="1"/>
    <col min="4" max="4" width="65" style="56" customWidth="1"/>
    <col min="5" max="5" width="6.7109375" style="56" customWidth="1"/>
    <col min="6" max="6" width="8.42578125" style="57" customWidth="1"/>
    <col min="7" max="7" width="10" style="58" customWidth="1"/>
    <col min="8" max="8" width="15.7109375" style="58" customWidth="1"/>
    <col min="9" max="9" width="18.140625" style="59" customWidth="1"/>
    <col min="10" max="10" width="11" style="59" customWidth="1"/>
    <col min="11" max="11" width="9" style="59"/>
    <col min="12" max="12" width="10.7109375" style="59" bestFit="1" customWidth="1"/>
    <col min="13" max="13" width="14" style="59" bestFit="1" customWidth="1"/>
    <col min="14" max="14" width="10" style="59" bestFit="1" customWidth="1"/>
    <col min="15" max="15" width="10.28515625" style="59" bestFit="1" customWidth="1"/>
    <col min="16" max="16" width="15.85546875" style="59" customWidth="1"/>
    <col min="17" max="17" width="17" style="59" customWidth="1"/>
    <col min="18" max="18" width="17.42578125" style="59" customWidth="1"/>
    <col min="19" max="19" width="10.140625" style="59" bestFit="1" customWidth="1"/>
    <col min="20" max="67" width="9" style="59"/>
    <col min="68" max="256" width="9" style="61"/>
    <col min="257" max="257" width="4.140625" style="61" customWidth="1"/>
    <col min="258" max="258" width="4.28515625" style="61" customWidth="1"/>
    <col min="259" max="259" width="13.5703125" style="61" customWidth="1"/>
    <col min="260" max="260" width="65" style="61" customWidth="1"/>
    <col min="261" max="261" width="6.7109375" style="61" customWidth="1"/>
    <col min="262" max="262" width="8.42578125" style="61" customWidth="1"/>
    <col min="263" max="263" width="10" style="61" customWidth="1"/>
    <col min="264" max="264" width="15.7109375" style="61" customWidth="1"/>
    <col min="265" max="265" width="18.140625" style="61" customWidth="1"/>
    <col min="266" max="266" width="11" style="61" customWidth="1"/>
    <col min="267" max="267" width="9" style="61"/>
    <col min="268" max="268" width="10.7109375" style="61" bestFit="1" customWidth="1"/>
    <col min="269" max="269" width="14" style="61" bestFit="1" customWidth="1"/>
    <col min="270" max="270" width="10" style="61" bestFit="1" customWidth="1"/>
    <col min="271" max="271" width="10.28515625" style="61" bestFit="1" customWidth="1"/>
    <col min="272" max="272" width="15.85546875" style="61" customWidth="1"/>
    <col min="273" max="273" width="17" style="61" customWidth="1"/>
    <col min="274" max="274" width="17.42578125" style="61" customWidth="1"/>
    <col min="275" max="275" width="10.140625" style="61" bestFit="1" customWidth="1"/>
    <col min="276" max="512" width="9" style="61"/>
    <col min="513" max="513" width="4.140625" style="61" customWidth="1"/>
    <col min="514" max="514" width="4.28515625" style="61" customWidth="1"/>
    <col min="515" max="515" width="13.5703125" style="61" customWidth="1"/>
    <col min="516" max="516" width="65" style="61" customWidth="1"/>
    <col min="517" max="517" width="6.7109375" style="61" customWidth="1"/>
    <col min="518" max="518" width="8.42578125" style="61" customWidth="1"/>
    <col min="519" max="519" width="10" style="61" customWidth="1"/>
    <col min="520" max="520" width="15.7109375" style="61" customWidth="1"/>
    <col min="521" max="521" width="18.140625" style="61" customWidth="1"/>
    <col min="522" max="522" width="11" style="61" customWidth="1"/>
    <col min="523" max="523" width="9" style="61"/>
    <col min="524" max="524" width="10.7109375" style="61" bestFit="1" customWidth="1"/>
    <col min="525" max="525" width="14" style="61" bestFit="1" customWidth="1"/>
    <col min="526" max="526" width="10" style="61" bestFit="1" customWidth="1"/>
    <col min="527" max="527" width="10.28515625" style="61" bestFit="1" customWidth="1"/>
    <col min="528" max="528" width="15.85546875" style="61" customWidth="1"/>
    <col min="529" max="529" width="17" style="61" customWidth="1"/>
    <col min="530" max="530" width="17.42578125" style="61" customWidth="1"/>
    <col min="531" max="531" width="10.140625" style="61" bestFit="1" customWidth="1"/>
    <col min="532" max="768" width="9" style="61"/>
    <col min="769" max="769" width="4.140625" style="61" customWidth="1"/>
    <col min="770" max="770" width="4.28515625" style="61" customWidth="1"/>
    <col min="771" max="771" width="13.5703125" style="61" customWidth="1"/>
    <col min="772" max="772" width="65" style="61" customWidth="1"/>
    <col min="773" max="773" width="6.7109375" style="61" customWidth="1"/>
    <col min="774" max="774" width="8.42578125" style="61" customWidth="1"/>
    <col min="775" max="775" width="10" style="61" customWidth="1"/>
    <col min="776" max="776" width="15.7109375" style="61" customWidth="1"/>
    <col min="777" max="777" width="18.140625" style="61" customWidth="1"/>
    <col min="778" max="778" width="11" style="61" customWidth="1"/>
    <col min="779" max="779" width="9" style="61"/>
    <col min="780" max="780" width="10.7109375" style="61" bestFit="1" customWidth="1"/>
    <col min="781" max="781" width="14" style="61" bestFit="1" customWidth="1"/>
    <col min="782" max="782" width="10" style="61" bestFit="1" customWidth="1"/>
    <col min="783" max="783" width="10.28515625" style="61" bestFit="1" customWidth="1"/>
    <col min="784" max="784" width="15.85546875" style="61" customWidth="1"/>
    <col min="785" max="785" width="17" style="61" customWidth="1"/>
    <col min="786" max="786" width="17.42578125" style="61" customWidth="1"/>
    <col min="787" max="787" width="10.140625" style="61" bestFit="1" customWidth="1"/>
    <col min="788" max="1024" width="9" style="61"/>
    <col min="1025" max="1025" width="4.140625" style="61" customWidth="1"/>
    <col min="1026" max="1026" width="4.28515625" style="61" customWidth="1"/>
    <col min="1027" max="1027" width="13.5703125" style="61" customWidth="1"/>
    <col min="1028" max="1028" width="65" style="61" customWidth="1"/>
    <col min="1029" max="1029" width="6.7109375" style="61" customWidth="1"/>
    <col min="1030" max="1030" width="8.42578125" style="61" customWidth="1"/>
    <col min="1031" max="1031" width="10" style="61" customWidth="1"/>
    <col min="1032" max="1032" width="15.7109375" style="61" customWidth="1"/>
    <col min="1033" max="1033" width="18.140625" style="61" customWidth="1"/>
    <col min="1034" max="1034" width="11" style="61" customWidth="1"/>
    <col min="1035" max="1035" width="9" style="61"/>
    <col min="1036" max="1036" width="10.7109375" style="61" bestFit="1" customWidth="1"/>
    <col min="1037" max="1037" width="14" style="61" bestFit="1" customWidth="1"/>
    <col min="1038" max="1038" width="10" style="61" bestFit="1" customWidth="1"/>
    <col min="1039" max="1039" width="10.28515625" style="61" bestFit="1" customWidth="1"/>
    <col min="1040" max="1040" width="15.85546875" style="61" customWidth="1"/>
    <col min="1041" max="1041" width="17" style="61" customWidth="1"/>
    <col min="1042" max="1042" width="17.42578125" style="61" customWidth="1"/>
    <col min="1043" max="1043" width="10.140625" style="61" bestFit="1" customWidth="1"/>
    <col min="1044" max="1280" width="9" style="61"/>
    <col min="1281" max="1281" width="4.140625" style="61" customWidth="1"/>
    <col min="1282" max="1282" width="4.28515625" style="61" customWidth="1"/>
    <col min="1283" max="1283" width="13.5703125" style="61" customWidth="1"/>
    <col min="1284" max="1284" width="65" style="61" customWidth="1"/>
    <col min="1285" max="1285" width="6.7109375" style="61" customWidth="1"/>
    <col min="1286" max="1286" width="8.42578125" style="61" customWidth="1"/>
    <col min="1287" max="1287" width="10" style="61" customWidth="1"/>
    <col min="1288" max="1288" width="15.7109375" style="61" customWidth="1"/>
    <col min="1289" max="1289" width="18.140625" style="61" customWidth="1"/>
    <col min="1290" max="1290" width="11" style="61" customWidth="1"/>
    <col min="1291" max="1291" width="9" style="61"/>
    <col min="1292" max="1292" width="10.7109375" style="61" bestFit="1" customWidth="1"/>
    <col min="1293" max="1293" width="14" style="61" bestFit="1" customWidth="1"/>
    <col min="1294" max="1294" width="10" style="61" bestFit="1" customWidth="1"/>
    <col min="1295" max="1295" width="10.28515625" style="61" bestFit="1" customWidth="1"/>
    <col min="1296" max="1296" width="15.85546875" style="61" customWidth="1"/>
    <col min="1297" max="1297" width="17" style="61" customWidth="1"/>
    <col min="1298" max="1298" width="17.42578125" style="61" customWidth="1"/>
    <col min="1299" max="1299" width="10.140625" style="61" bestFit="1" customWidth="1"/>
    <col min="1300" max="1536" width="9" style="61"/>
    <col min="1537" max="1537" width="4.140625" style="61" customWidth="1"/>
    <col min="1538" max="1538" width="4.28515625" style="61" customWidth="1"/>
    <col min="1539" max="1539" width="13.5703125" style="61" customWidth="1"/>
    <col min="1540" max="1540" width="65" style="61" customWidth="1"/>
    <col min="1541" max="1541" width="6.7109375" style="61" customWidth="1"/>
    <col min="1542" max="1542" width="8.42578125" style="61" customWidth="1"/>
    <col min="1543" max="1543" width="10" style="61" customWidth="1"/>
    <col min="1544" max="1544" width="15.7109375" style="61" customWidth="1"/>
    <col min="1545" max="1545" width="18.140625" style="61" customWidth="1"/>
    <col min="1546" max="1546" width="11" style="61" customWidth="1"/>
    <col min="1547" max="1547" width="9" style="61"/>
    <col min="1548" max="1548" width="10.7109375" style="61" bestFit="1" customWidth="1"/>
    <col min="1549" max="1549" width="14" style="61" bestFit="1" customWidth="1"/>
    <col min="1550" max="1550" width="10" style="61" bestFit="1" customWidth="1"/>
    <col min="1551" max="1551" width="10.28515625" style="61" bestFit="1" customWidth="1"/>
    <col min="1552" max="1552" width="15.85546875" style="61" customWidth="1"/>
    <col min="1553" max="1553" width="17" style="61" customWidth="1"/>
    <col min="1554" max="1554" width="17.42578125" style="61" customWidth="1"/>
    <col min="1555" max="1555" width="10.140625" style="61" bestFit="1" customWidth="1"/>
    <col min="1556" max="1792" width="9" style="61"/>
    <col min="1793" max="1793" width="4.140625" style="61" customWidth="1"/>
    <col min="1794" max="1794" width="4.28515625" style="61" customWidth="1"/>
    <col min="1795" max="1795" width="13.5703125" style="61" customWidth="1"/>
    <col min="1796" max="1796" width="65" style="61" customWidth="1"/>
    <col min="1797" max="1797" width="6.7109375" style="61" customWidth="1"/>
    <col min="1798" max="1798" width="8.42578125" style="61" customWidth="1"/>
    <col min="1799" max="1799" width="10" style="61" customWidth="1"/>
    <col min="1800" max="1800" width="15.7109375" style="61" customWidth="1"/>
    <col min="1801" max="1801" width="18.140625" style="61" customWidth="1"/>
    <col min="1802" max="1802" width="11" style="61" customWidth="1"/>
    <col min="1803" max="1803" width="9" style="61"/>
    <col min="1804" max="1804" width="10.7109375" style="61" bestFit="1" customWidth="1"/>
    <col min="1805" max="1805" width="14" style="61" bestFit="1" customWidth="1"/>
    <col min="1806" max="1806" width="10" style="61" bestFit="1" customWidth="1"/>
    <col min="1807" max="1807" width="10.28515625" style="61" bestFit="1" customWidth="1"/>
    <col min="1808" max="1808" width="15.85546875" style="61" customWidth="1"/>
    <col min="1809" max="1809" width="17" style="61" customWidth="1"/>
    <col min="1810" max="1810" width="17.42578125" style="61" customWidth="1"/>
    <col min="1811" max="1811" width="10.140625" style="61" bestFit="1" customWidth="1"/>
    <col min="1812" max="2048" width="9" style="61"/>
    <col min="2049" max="2049" width="4.140625" style="61" customWidth="1"/>
    <col min="2050" max="2050" width="4.28515625" style="61" customWidth="1"/>
    <col min="2051" max="2051" width="13.5703125" style="61" customWidth="1"/>
    <col min="2052" max="2052" width="65" style="61" customWidth="1"/>
    <col min="2053" max="2053" width="6.7109375" style="61" customWidth="1"/>
    <col min="2054" max="2054" width="8.42578125" style="61" customWidth="1"/>
    <col min="2055" max="2055" width="10" style="61" customWidth="1"/>
    <col min="2056" max="2056" width="15.7109375" style="61" customWidth="1"/>
    <col min="2057" max="2057" width="18.140625" style="61" customWidth="1"/>
    <col min="2058" max="2058" width="11" style="61" customWidth="1"/>
    <col min="2059" max="2059" width="9" style="61"/>
    <col min="2060" max="2060" width="10.7109375" style="61" bestFit="1" customWidth="1"/>
    <col min="2061" max="2061" width="14" style="61" bestFit="1" customWidth="1"/>
    <col min="2062" max="2062" width="10" style="61" bestFit="1" customWidth="1"/>
    <col min="2063" max="2063" width="10.28515625" style="61" bestFit="1" customWidth="1"/>
    <col min="2064" max="2064" width="15.85546875" style="61" customWidth="1"/>
    <col min="2065" max="2065" width="17" style="61" customWidth="1"/>
    <col min="2066" max="2066" width="17.42578125" style="61" customWidth="1"/>
    <col min="2067" max="2067" width="10.140625" style="61" bestFit="1" customWidth="1"/>
    <col min="2068" max="2304" width="9" style="61"/>
    <col min="2305" max="2305" width="4.140625" style="61" customWidth="1"/>
    <col min="2306" max="2306" width="4.28515625" style="61" customWidth="1"/>
    <col min="2307" max="2307" width="13.5703125" style="61" customWidth="1"/>
    <col min="2308" max="2308" width="65" style="61" customWidth="1"/>
    <col min="2309" max="2309" width="6.7109375" style="61" customWidth="1"/>
    <col min="2310" max="2310" width="8.42578125" style="61" customWidth="1"/>
    <col min="2311" max="2311" width="10" style="61" customWidth="1"/>
    <col min="2312" max="2312" width="15.7109375" style="61" customWidth="1"/>
    <col min="2313" max="2313" width="18.140625" style="61" customWidth="1"/>
    <col min="2314" max="2314" width="11" style="61" customWidth="1"/>
    <col min="2315" max="2315" width="9" style="61"/>
    <col min="2316" max="2316" width="10.7109375" style="61" bestFit="1" customWidth="1"/>
    <col min="2317" max="2317" width="14" style="61" bestFit="1" customWidth="1"/>
    <col min="2318" max="2318" width="10" style="61" bestFit="1" customWidth="1"/>
    <col min="2319" max="2319" width="10.28515625" style="61" bestFit="1" customWidth="1"/>
    <col min="2320" max="2320" width="15.85546875" style="61" customWidth="1"/>
    <col min="2321" max="2321" width="17" style="61" customWidth="1"/>
    <col min="2322" max="2322" width="17.42578125" style="61" customWidth="1"/>
    <col min="2323" max="2323" width="10.140625" style="61" bestFit="1" customWidth="1"/>
    <col min="2324" max="2560" width="9" style="61"/>
    <col min="2561" max="2561" width="4.140625" style="61" customWidth="1"/>
    <col min="2562" max="2562" width="4.28515625" style="61" customWidth="1"/>
    <col min="2563" max="2563" width="13.5703125" style="61" customWidth="1"/>
    <col min="2564" max="2564" width="65" style="61" customWidth="1"/>
    <col min="2565" max="2565" width="6.7109375" style="61" customWidth="1"/>
    <col min="2566" max="2566" width="8.42578125" style="61" customWidth="1"/>
    <col min="2567" max="2567" width="10" style="61" customWidth="1"/>
    <col min="2568" max="2568" width="15.7109375" style="61" customWidth="1"/>
    <col min="2569" max="2569" width="18.140625" style="61" customWidth="1"/>
    <col min="2570" max="2570" width="11" style="61" customWidth="1"/>
    <col min="2571" max="2571" width="9" style="61"/>
    <col min="2572" max="2572" width="10.7109375" style="61" bestFit="1" customWidth="1"/>
    <col min="2573" max="2573" width="14" style="61" bestFit="1" customWidth="1"/>
    <col min="2574" max="2574" width="10" style="61" bestFit="1" customWidth="1"/>
    <col min="2575" max="2575" width="10.28515625" style="61" bestFit="1" customWidth="1"/>
    <col min="2576" max="2576" width="15.85546875" style="61" customWidth="1"/>
    <col min="2577" max="2577" width="17" style="61" customWidth="1"/>
    <col min="2578" max="2578" width="17.42578125" style="61" customWidth="1"/>
    <col min="2579" max="2579" width="10.140625" style="61" bestFit="1" customWidth="1"/>
    <col min="2580" max="2816" width="9" style="61"/>
    <col min="2817" max="2817" width="4.140625" style="61" customWidth="1"/>
    <col min="2818" max="2818" width="4.28515625" style="61" customWidth="1"/>
    <col min="2819" max="2819" width="13.5703125" style="61" customWidth="1"/>
    <col min="2820" max="2820" width="65" style="61" customWidth="1"/>
    <col min="2821" max="2821" width="6.7109375" style="61" customWidth="1"/>
    <col min="2822" max="2822" width="8.42578125" style="61" customWidth="1"/>
    <col min="2823" max="2823" width="10" style="61" customWidth="1"/>
    <col min="2824" max="2824" width="15.7109375" style="61" customWidth="1"/>
    <col min="2825" max="2825" width="18.140625" style="61" customWidth="1"/>
    <col min="2826" max="2826" width="11" style="61" customWidth="1"/>
    <col min="2827" max="2827" width="9" style="61"/>
    <col min="2828" max="2828" width="10.7109375" style="61" bestFit="1" customWidth="1"/>
    <col min="2829" max="2829" width="14" style="61" bestFit="1" customWidth="1"/>
    <col min="2830" max="2830" width="10" style="61" bestFit="1" customWidth="1"/>
    <col min="2831" max="2831" width="10.28515625" style="61" bestFit="1" customWidth="1"/>
    <col min="2832" max="2832" width="15.85546875" style="61" customWidth="1"/>
    <col min="2833" max="2833" width="17" style="61" customWidth="1"/>
    <col min="2834" max="2834" width="17.42578125" style="61" customWidth="1"/>
    <col min="2835" max="2835" width="10.140625" style="61" bestFit="1" customWidth="1"/>
    <col min="2836" max="3072" width="9" style="61"/>
    <col min="3073" max="3073" width="4.140625" style="61" customWidth="1"/>
    <col min="3074" max="3074" width="4.28515625" style="61" customWidth="1"/>
    <col min="3075" max="3075" width="13.5703125" style="61" customWidth="1"/>
    <col min="3076" max="3076" width="65" style="61" customWidth="1"/>
    <col min="3077" max="3077" width="6.7109375" style="61" customWidth="1"/>
    <col min="3078" max="3078" width="8.42578125" style="61" customWidth="1"/>
    <col min="3079" max="3079" width="10" style="61" customWidth="1"/>
    <col min="3080" max="3080" width="15.7109375" style="61" customWidth="1"/>
    <col min="3081" max="3081" width="18.140625" style="61" customWidth="1"/>
    <col min="3082" max="3082" width="11" style="61" customWidth="1"/>
    <col min="3083" max="3083" width="9" style="61"/>
    <col min="3084" max="3084" width="10.7109375" style="61" bestFit="1" customWidth="1"/>
    <col min="3085" max="3085" width="14" style="61" bestFit="1" customWidth="1"/>
    <col min="3086" max="3086" width="10" style="61" bestFit="1" customWidth="1"/>
    <col min="3087" max="3087" width="10.28515625" style="61" bestFit="1" customWidth="1"/>
    <col min="3088" max="3088" width="15.85546875" style="61" customWidth="1"/>
    <col min="3089" max="3089" width="17" style="61" customWidth="1"/>
    <col min="3090" max="3090" width="17.42578125" style="61" customWidth="1"/>
    <col min="3091" max="3091" width="10.140625" style="61" bestFit="1" customWidth="1"/>
    <col min="3092" max="3328" width="9" style="61"/>
    <col min="3329" max="3329" width="4.140625" style="61" customWidth="1"/>
    <col min="3330" max="3330" width="4.28515625" style="61" customWidth="1"/>
    <col min="3331" max="3331" width="13.5703125" style="61" customWidth="1"/>
    <col min="3332" max="3332" width="65" style="61" customWidth="1"/>
    <col min="3333" max="3333" width="6.7109375" style="61" customWidth="1"/>
    <col min="3334" max="3334" width="8.42578125" style="61" customWidth="1"/>
    <col min="3335" max="3335" width="10" style="61" customWidth="1"/>
    <col min="3336" max="3336" width="15.7109375" style="61" customWidth="1"/>
    <col min="3337" max="3337" width="18.140625" style="61" customWidth="1"/>
    <col min="3338" max="3338" width="11" style="61" customWidth="1"/>
    <col min="3339" max="3339" width="9" style="61"/>
    <col min="3340" max="3340" width="10.7109375" style="61" bestFit="1" customWidth="1"/>
    <col min="3341" max="3341" width="14" style="61" bestFit="1" customWidth="1"/>
    <col min="3342" max="3342" width="10" style="61" bestFit="1" customWidth="1"/>
    <col min="3343" max="3343" width="10.28515625" style="61" bestFit="1" customWidth="1"/>
    <col min="3344" max="3344" width="15.85546875" style="61" customWidth="1"/>
    <col min="3345" max="3345" width="17" style="61" customWidth="1"/>
    <col min="3346" max="3346" width="17.42578125" style="61" customWidth="1"/>
    <col min="3347" max="3347" width="10.140625" style="61" bestFit="1" customWidth="1"/>
    <col min="3348" max="3584" width="9" style="61"/>
    <col min="3585" max="3585" width="4.140625" style="61" customWidth="1"/>
    <col min="3586" max="3586" width="4.28515625" style="61" customWidth="1"/>
    <col min="3587" max="3587" width="13.5703125" style="61" customWidth="1"/>
    <col min="3588" max="3588" width="65" style="61" customWidth="1"/>
    <col min="3589" max="3589" width="6.7109375" style="61" customWidth="1"/>
    <col min="3590" max="3590" width="8.42578125" style="61" customWidth="1"/>
    <col min="3591" max="3591" width="10" style="61" customWidth="1"/>
    <col min="3592" max="3592" width="15.7109375" style="61" customWidth="1"/>
    <col min="3593" max="3593" width="18.140625" style="61" customWidth="1"/>
    <col min="3594" max="3594" width="11" style="61" customWidth="1"/>
    <col min="3595" max="3595" width="9" style="61"/>
    <col min="3596" max="3596" width="10.7109375" style="61" bestFit="1" customWidth="1"/>
    <col min="3597" max="3597" width="14" style="61" bestFit="1" customWidth="1"/>
    <col min="3598" max="3598" width="10" style="61" bestFit="1" customWidth="1"/>
    <col min="3599" max="3599" width="10.28515625" style="61" bestFit="1" customWidth="1"/>
    <col min="3600" max="3600" width="15.85546875" style="61" customWidth="1"/>
    <col min="3601" max="3601" width="17" style="61" customWidth="1"/>
    <col min="3602" max="3602" width="17.42578125" style="61" customWidth="1"/>
    <col min="3603" max="3603" width="10.140625" style="61" bestFit="1" customWidth="1"/>
    <col min="3604" max="3840" width="9" style="61"/>
    <col min="3841" max="3841" width="4.140625" style="61" customWidth="1"/>
    <col min="3842" max="3842" width="4.28515625" style="61" customWidth="1"/>
    <col min="3843" max="3843" width="13.5703125" style="61" customWidth="1"/>
    <col min="3844" max="3844" width="65" style="61" customWidth="1"/>
    <col min="3845" max="3845" width="6.7109375" style="61" customWidth="1"/>
    <col min="3846" max="3846" width="8.42578125" style="61" customWidth="1"/>
    <col min="3847" max="3847" width="10" style="61" customWidth="1"/>
    <col min="3848" max="3848" width="15.7109375" style="61" customWidth="1"/>
    <col min="3849" max="3849" width="18.140625" style="61" customWidth="1"/>
    <col min="3850" max="3850" width="11" style="61" customWidth="1"/>
    <col min="3851" max="3851" width="9" style="61"/>
    <col min="3852" max="3852" width="10.7109375" style="61" bestFit="1" customWidth="1"/>
    <col min="3853" max="3853" width="14" style="61" bestFit="1" customWidth="1"/>
    <col min="3854" max="3854" width="10" style="61" bestFit="1" customWidth="1"/>
    <col min="3855" max="3855" width="10.28515625" style="61" bestFit="1" customWidth="1"/>
    <col min="3856" max="3856" width="15.85546875" style="61" customWidth="1"/>
    <col min="3857" max="3857" width="17" style="61" customWidth="1"/>
    <col min="3858" max="3858" width="17.42578125" style="61" customWidth="1"/>
    <col min="3859" max="3859" width="10.140625" style="61" bestFit="1" customWidth="1"/>
    <col min="3860" max="4096" width="9" style="61"/>
    <col min="4097" max="4097" width="4.140625" style="61" customWidth="1"/>
    <col min="4098" max="4098" width="4.28515625" style="61" customWidth="1"/>
    <col min="4099" max="4099" width="13.5703125" style="61" customWidth="1"/>
    <col min="4100" max="4100" width="65" style="61" customWidth="1"/>
    <col min="4101" max="4101" width="6.7109375" style="61" customWidth="1"/>
    <col min="4102" max="4102" width="8.42578125" style="61" customWidth="1"/>
    <col min="4103" max="4103" width="10" style="61" customWidth="1"/>
    <col min="4104" max="4104" width="15.7109375" style="61" customWidth="1"/>
    <col min="4105" max="4105" width="18.140625" style="61" customWidth="1"/>
    <col min="4106" max="4106" width="11" style="61" customWidth="1"/>
    <col min="4107" max="4107" width="9" style="61"/>
    <col min="4108" max="4108" width="10.7109375" style="61" bestFit="1" customWidth="1"/>
    <col min="4109" max="4109" width="14" style="61" bestFit="1" customWidth="1"/>
    <col min="4110" max="4110" width="10" style="61" bestFit="1" customWidth="1"/>
    <col min="4111" max="4111" width="10.28515625" style="61" bestFit="1" customWidth="1"/>
    <col min="4112" max="4112" width="15.85546875" style="61" customWidth="1"/>
    <col min="4113" max="4113" width="17" style="61" customWidth="1"/>
    <col min="4114" max="4114" width="17.42578125" style="61" customWidth="1"/>
    <col min="4115" max="4115" width="10.140625" style="61" bestFit="1" customWidth="1"/>
    <col min="4116" max="4352" width="9" style="61"/>
    <col min="4353" max="4353" width="4.140625" style="61" customWidth="1"/>
    <col min="4354" max="4354" width="4.28515625" style="61" customWidth="1"/>
    <col min="4355" max="4355" width="13.5703125" style="61" customWidth="1"/>
    <col min="4356" max="4356" width="65" style="61" customWidth="1"/>
    <col min="4357" max="4357" width="6.7109375" style="61" customWidth="1"/>
    <col min="4358" max="4358" width="8.42578125" style="61" customWidth="1"/>
    <col min="4359" max="4359" width="10" style="61" customWidth="1"/>
    <col min="4360" max="4360" width="15.7109375" style="61" customWidth="1"/>
    <col min="4361" max="4361" width="18.140625" style="61" customWidth="1"/>
    <col min="4362" max="4362" width="11" style="61" customWidth="1"/>
    <col min="4363" max="4363" width="9" style="61"/>
    <col min="4364" max="4364" width="10.7109375" style="61" bestFit="1" customWidth="1"/>
    <col min="4365" max="4365" width="14" style="61" bestFit="1" customWidth="1"/>
    <col min="4366" max="4366" width="10" style="61" bestFit="1" customWidth="1"/>
    <col min="4367" max="4367" width="10.28515625" style="61" bestFit="1" customWidth="1"/>
    <col min="4368" max="4368" width="15.85546875" style="61" customWidth="1"/>
    <col min="4369" max="4369" width="17" style="61" customWidth="1"/>
    <col min="4370" max="4370" width="17.42578125" style="61" customWidth="1"/>
    <col min="4371" max="4371" width="10.140625" style="61" bestFit="1" customWidth="1"/>
    <col min="4372" max="4608" width="9" style="61"/>
    <col min="4609" max="4609" width="4.140625" style="61" customWidth="1"/>
    <col min="4610" max="4610" width="4.28515625" style="61" customWidth="1"/>
    <col min="4611" max="4611" width="13.5703125" style="61" customWidth="1"/>
    <col min="4612" max="4612" width="65" style="61" customWidth="1"/>
    <col min="4613" max="4613" width="6.7109375" style="61" customWidth="1"/>
    <col min="4614" max="4614" width="8.42578125" style="61" customWidth="1"/>
    <col min="4615" max="4615" width="10" style="61" customWidth="1"/>
    <col min="4616" max="4616" width="15.7109375" style="61" customWidth="1"/>
    <col min="4617" max="4617" width="18.140625" style="61" customWidth="1"/>
    <col min="4618" max="4618" width="11" style="61" customWidth="1"/>
    <col min="4619" max="4619" width="9" style="61"/>
    <col min="4620" max="4620" width="10.7109375" style="61" bestFit="1" customWidth="1"/>
    <col min="4621" max="4621" width="14" style="61" bestFit="1" customWidth="1"/>
    <col min="4622" max="4622" width="10" style="61" bestFit="1" customWidth="1"/>
    <col min="4623" max="4623" width="10.28515625" style="61" bestFit="1" customWidth="1"/>
    <col min="4624" max="4624" width="15.85546875" style="61" customWidth="1"/>
    <col min="4625" max="4625" width="17" style="61" customWidth="1"/>
    <col min="4626" max="4626" width="17.42578125" style="61" customWidth="1"/>
    <col min="4627" max="4627" width="10.140625" style="61" bestFit="1" customWidth="1"/>
    <col min="4628" max="4864" width="9" style="61"/>
    <col min="4865" max="4865" width="4.140625" style="61" customWidth="1"/>
    <col min="4866" max="4866" width="4.28515625" style="61" customWidth="1"/>
    <col min="4867" max="4867" width="13.5703125" style="61" customWidth="1"/>
    <col min="4868" max="4868" width="65" style="61" customWidth="1"/>
    <col min="4869" max="4869" width="6.7109375" style="61" customWidth="1"/>
    <col min="4870" max="4870" width="8.42578125" style="61" customWidth="1"/>
    <col min="4871" max="4871" width="10" style="61" customWidth="1"/>
    <col min="4872" max="4872" width="15.7109375" style="61" customWidth="1"/>
    <col min="4873" max="4873" width="18.140625" style="61" customWidth="1"/>
    <col min="4874" max="4874" width="11" style="61" customWidth="1"/>
    <col min="4875" max="4875" width="9" style="61"/>
    <col min="4876" max="4876" width="10.7109375" style="61" bestFit="1" customWidth="1"/>
    <col min="4877" max="4877" width="14" style="61" bestFit="1" customWidth="1"/>
    <col min="4878" max="4878" width="10" style="61" bestFit="1" customWidth="1"/>
    <col min="4879" max="4879" width="10.28515625" style="61" bestFit="1" customWidth="1"/>
    <col min="4880" max="4880" width="15.85546875" style="61" customWidth="1"/>
    <col min="4881" max="4881" width="17" style="61" customWidth="1"/>
    <col min="4882" max="4882" width="17.42578125" style="61" customWidth="1"/>
    <col min="4883" max="4883" width="10.140625" style="61" bestFit="1" customWidth="1"/>
    <col min="4884" max="5120" width="9" style="61"/>
    <col min="5121" max="5121" width="4.140625" style="61" customWidth="1"/>
    <col min="5122" max="5122" width="4.28515625" style="61" customWidth="1"/>
    <col min="5123" max="5123" width="13.5703125" style="61" customWidth="1"/>
    <col min="5124" max="5124" width="65" style="61" customWidth="1"/>
    <col min="5125" max="5125" width="6.7109375" style="61" customWidth="1"/>
    <col min="5126" max="5126" width="8.42578125" style="61" customWidth="1"/>
    <col min="5127" max="5127" width="10" style="61" customWidth="1"/>
    <col min="5128" max="5128" width="15.7109375" style="61" customWidth="1"/>
    <col min="5129" max="5129" width="18.140625" style="61" customWidth="1"/>
    <col min="5130" max="5130" width="11" style="61" customWidth="1"/>
    <col min="5131" max="5131" width="9" style="61"/>
    <col min="5132" max="5132" width="10.7109375" style="61" bestFit="1" customWidth="1"/>
    <col min="5133" max="5133" width="14" style="61" bestFit="1" customWidth="1"/>
    <col min="5134" max="5134" width="10" style="61" bestFit="1" customWidth="1"/>
    <col min="5135" max="5135" width="10.28515625" style="61" bestFit="1" customWidth="1"/>
    <col min="5136" max="5136" width="15.85546875" style="61" customWidth="1"/>
    <col min="5137" max="5137" width="17" style="61" customWidth="1"/>
    <col min="5138" max="5138" width="17.42578125" style="61" customWidth="1"/>
    <col min="5139" max="5139" width="10.140625" style="61" bestFit="1" customWidth="1"/>
    <col min="5140" max="5376" width="9" style="61"/>
    <col min="5377" max="5377" width="4.140625" style="61" customWidth="1"/>
    <col min="5378" max="5378" width="4.28515625" style="61" customWidth="1"/>
    <col min="5379" max="5379" width="13.5703125" style="61" customWidth="1"/>
    <col min="5380" max="5380" width="65" style="61" customWidth="1"/>
    <col min="5381" max="5381" width="6.7109375" style="61" customWidth="1"/>
    <col min="5382" max="5382" width="8.42578125" style="61" customWidth="1"/>
    <col min="5383" max="5383" width="10" style="61" customWidth="1"/>
    <col min="5384" max="5384" width="15.7109375" style="61" customWidth="1"/>
    <col min="5385" max="5385" width="18.140625" style="61" customWidth="1"/>
    <col min="5386" max="5386" width="11" style="61" customWidth="1"/>
    <col min="5387" max="5387" width="9" style="61"/>
    <col min="5388" max="5388" width="10.7109375" style="61" bestFit="1" customWidth="1"/>
    <col min="5389" max="5389" width="14" style="61" bestFit="1" customWidth="1"/>
    <col min="5390" max="5390" width="10" style="61" bestFit="1" customWidth="1"/>
    <col min="5391" max="5391" width="10.28515625" style="61" bestFit="1" customWidth="1"/>
    <col min="5392" max="5392" width="15.85546875" style="61" customWidth="1"/>
    <col min="5393" max="5393" width="17" style="61" customWidth="1"/>
    <col min="5394" max="5394" width="17.42578125" style="61" customWidth="1"/>
    <col min="5395" max="5395" width="10.140625" style="61" bestFit="1" customWidth="1"/>
    <col min="5396" max="5632" width="9" style="61"/>
    <col min="5633" max="5633" width="4.140625" style="61" customWidth="1"/>
    <col min="5634" max="5634" width="4.28515625" style="61" customWidth="1"/>
    <col min="5635" max="5635" width="13.5703125" style="61" customWidth="1"/>
    <col min="5636" max="5636" width="65" style="61" customWidth="1"/>
    <col min="5637" max="5637" width="6.7109375" style="61" customWidth="1"/>
    <col min="5638" max="5638" width="8.42578125" style="61" customWidth="1"/>
    <col min="5639" max="5639" width="10" style="61" customWidth="1"/>
    <col min="5640" max="5640" width="15.7109375" style="61" customWidth="1"/>
    <col min="5641" max="5641" width="18.140625" style="61" customWidth="1"/>
    <col min="5642" max="5642" width="11" style="61" customWidth="1"/>
    <col min="5643" max="5643" width="9" style="61"/>
    <col min="5644" max="5644" width="10.7109375" style="61" bestFit="1" customWidth="1"/>
    <col min="5645" max="5645" width="14" style="61" bestFit="1" customWidth="1"/>
    <col min="5646" max="5646" width="10" style="61" bestFit="1" customWidth="1"/>
    <col min="5647" max="5647" width="10.28515625" style="61" bestFit="1" customWidth="1"/>
    <col min="5648" max="5648" width="15.85546875" style="61" customWidth="1"/>
    <col min="5649" max="5649" width="17" style="61" customWidth="1"/>
    <col min="5650" max="5650" width="17.42578125" style="61" customWidth="1"/>
    <col min="5651" max="5651" width="10.140625" style="61" bestFit="1" customWidth="1"/>
    <col min="5652" max="5888" width="9" style="61"/>
    <col min="5889" max="5889" width="4.140625" style="61" customWidth="1"/>
    <col min="5890" max="5890" width="4.28515625" style="61" customWidth="1"/>
    <col min="5891" max="5891" width="13.5703125" style="61" customWidth="1"/>
    <col min="5892" max="5892" width="65" style="61" customWidth="1"/>
    <col min="5893" max="5893" width="6.7109375" style="61" customWidth="1"/>
    <col min="5894" max="5894" width="8.42578125" style="61" customWidth="1"/>
    <col min="5895" max="5895" width="10" style="61" customWidth="1"/>
    <col min="5896" max="5896" width="15.7109375" style="61" customWidth="1"/>
    <col min="5897" max="5897" width="18.140625" style="61" customWidth="1"/>
    <col min="5898" max="5898" width="11" style="61" customWidth="1"/>
    <col min="5899" max="5899" width="9" style="61"/>
    <col min="5900" max="5900" width="10.7109375" style="61" bestFit="1" customWidth="1"/>
    <col min="5901" max="5901" width="14" style="61" bestFit="1" customWidth="1"/>
    <col min="5902" max="5902" width="10" style="61" bestFit="1" customWidth="1"/>
    <col min="5903" max="5903" width="10.28515625" style="61" bestFit="1" customWidth="1"/>
    <col min="5904" max="5904" width="15.85546875" style="61" customWidth="1"/>
    <col min="5905" max="5905" width="17" style="61" customWidth="1"/>
    <col min="5906" max="5906" width="17.42578125" style="61" customWidth="1"/>
    <col min="5907" max="5907" width="10.140625" style="61" bestFit="1" customWidth="1"/>
    <col min="5908" max="6144" width="9" style="61"/>
    <col min="6145" max="6145" width="4.140625" style="61" customWidth="1"/>
    <col min="6146" max="6146" width="4.28515625" style="61" customWidth="1"/>
    <col min="6147" max="6147" width="13.5703125" style="61" customWidth="1"/>
    <col min="6148" max="6148" width="65" style="61" customWidth="1"/>
    <col min="6149" max="6149" width="6.7109375" style="61" customWidth="1"/>
    <col min="6150" max="6150" width="8.42578125" style="61" customWidth="1"/>
    <col min="6151" max="6151" width="10" style="61" customWidth="1"/>
    <col min="6152" max="6152" width="15.7109375" style="61" customWidth="1"/>
    <col min="6153" max="6153" width="18.140625" style="61" customWidth="1"/>
    <col min="6154" max="6154" width="11" style="61" customWidth="1"/>
    <col min="6155" max="6155" width="9" style="61"/>
    <col min="6156" max="6156" width="10.7109375" style="61" bestFit="1" customWidth="1"/>
    <col min="6157" max="6157" width="14" style="61" bestFit="1" customWidth="1"/>
    <col min="6158" max="6158" width="10" style="61" bestFit="1" customWidth="1"/>
    <col min="6159" max="6159" width="10.28515625" style="61" bestFit="1" customWidth="1"/>
    <col min="6160" max="6160" width="15.85546875" style="61" customWidth="1"/>
    <col min="6161" max="6161" width="17" style="61" customWidth="1"/>
    <col min="6162" max="6162" width="17.42578125" style="61" customWidth="1"/>
    <col min="6163" max="6163" width="10.140625" style="61" bestFit="1" customWidth="1"/>
    <col min="6164" max="6400" width="9" style="61"/>
    <col min="6401" max="6401" width="4.140625" style="61" customWidth="1"/>
    <col min="6402" max="6402" width="4.28515625" style="61" customWidth="1"/>
    <col min="6403" max="6403" width="13.5703125" style="61" customWidth="1"/>
    <col min="6404" max="6404" width="65" style="61" customWidth="1"/>
    <col min="6405" max="6405" width="6.7109375" style="61" customWidth="1"/>
    <col min="6406" max="6406" width="8.42578125" style="61" customWidth="1"/>
    <col min="6407" max="6407" width="10" style="61" customWidth="1"/>
    <col min="6408" max="6408" width="15.7109375" style="61" customWidth="1"/>
    <col min="6409" max="6409" width="18.140625" style="61" customWidth="1"/>
    <col min="6410" max="6410" width="11" style="61" customWidth="1"/>
    <col min="6411" max="6411" width="9" style="61"/>
    <col min="6412" max="6412" width="10.7109375" style="61" bestFit="1" customWidth="1"/>
    <col min="6413" max="6413" width="14" style="61" bestFit="1" customWidth="1"/>
    <col min="6414" max="6414" width="10" style="61" bestFit="1" customWidth="1"/>
    <col min="6415" max="6415" width="10.28515625" style="61" bestFit="1" customWidth="1"/>
    <col min="6416" max="6416" width="15.85546875" style="61" customWidth="1"/>
    <col min="6417" max="6417" width="17" style="61" customWidth="1"/>
    <col min="6418" max="6418" width="17.42578125" style="61" customWidth="1"/>
    <col min="6419" max="6419" width="10.140625" style="61" bestFit="1" customWidth="1"/>
    <col min="6420" max="6656" width="9" style="61"/>
    <col min="6657" max="6657" width="4.140625" style="61" customWidth="1"/>
    <col min="6658" max="6658" width="4.28515625" style="61" customWidth="1"/>
    <col min="6659" max="6659" width="13.5703125" style="61" customWidth="1"/>
    <col min="6660" max="6660" width="65" style="61" customWidth="1"/>
    <col min="6661" max="6661" width="6.7109375" style="61" customWidth="1"/>
    <col min="6662" max="6662" width="8.42578125" style="61" customWidth="1"/>
    <col min="6663" max="6663" width="10" style="61" customWidth="1"/>
    <col min="6664" max="6664" width="15.7109375" style="61" customWidth="1"/>
    <col min="6665" max="6665" width="18.140625" style="61" customWidth="1"/>
    <col min="6666" max="6666" width="11" style="61" customWidth="1"/>
    <col min="6667" max="6667" width="9" style="61"/>
    <col min="6668" max="6668" width="10.7109375" style="61" bestFit="1" customWidth="1"/>
    <col min="6669" max="6669" width="14" style="61" bestFit="1" customWidth="1"/>
    <col min="6670" max="6670" width="10" style="61" bestFit="1" customWidth="1"/>
    <col min="6671" max="6671" width="10.28515625" style="61" bestFit="1" customWidth="1"/>
    <col min="6672" max="6672" width="15.85546875" style="61" customWidth="1"/>
    <col min="6673" max="6673" width="17" style="61" customWidth="1"/>
    <col min="6674" max="6674" width="17.42578125" style="61" customWidth="1"/>
    <col min="6675" max="6675" width="10.140625" style="61" bestFit="1" customWidth="1"/>
    <col min="6676" max="6912" width="9" style="61"/>
    <col min="6913" max="6913" width="4.140625" style="61" customWidth="1"/>
    <col min="6914" max="6914" width="4.28515625" style="61" customWidth="1"/>
    <col min="6915" max="6915" width="13.5703125" style="61" customWidth="1"/>
    <col min="6916" max="6916" width="65" style="61" customWidth="1"/>
    <col min="6917" max="6917" width="6.7109375" style="61" customWidth="1"/>
    <col min="6918" max="6918" width="8.42578125" style="61" customWidth="1"/>
    <col min="6919" max="6919" width="10" style="61" customWidth="1"/>
    <col min="6920" max="6920" width="15.7109375" style="61" customWidth="1"/>
    <col min="6921" max="6921" width="18.140625" style="61" customWidth="1"/>
    <col min="6922" max="6922" width="11" style="61" customWidth="1"/>
    <col min="6923" max="6923" width="9" style="61"/>
    <col min="6924" max="6924" width="10.7109375" style="61" bestFit="1" customWidth="1"/>
    <col min="6925" max="6925" width="14" style="61" bestFit="1" customWidth="1"/>
    <col min="6926" max="6926" width="10" style="61" bestFit="1" customWidth="1"/>
    <col min="6927" max="6927" width="10.28515625" style="61" bestFit="1" customWidth="1"/>
    <col min="6928" max="6928" width="15.85546875" style="61" customWidth="1"/>
    <col min="6929" max="6929" width="17" style="61" customWidth="1"/>
    <col min="6930" max="6930" width="17.42578125" style="61" customWidth="1"/>
    <col min="6931" max="6931" width="10.140625" style="61" bestFit="1" customWidth="1"/>
    <col min="6932" max="7168" width="9" style="61"/>
    <col min="7169" max="7169" width="4.140625" style="61" customWidth="1"/>
    <col min="7170" max="7170" width="4.28515625" style="61" customWidth="1"/>
    <col min="7171" max="7171" width="13.5703125" style="61" customWidth="1"/>
    <col min="7172" max="7172" width="65" style="61" customWidth="1"/>
    <col min="7173" max="7173" width="6.7109375" style="61" customWidth="1"/>
    <col min="7174" max="7174" width="8.42578125" style="61" customWidth="1"/>
    <col min="7175" max="7175" width="10" style="61" customWidth="1"/>
    <col min="7176" max="7176" width="15.7109375" style="61" customWidth="1"/>
    <col min="7177" max="7177" width="18.140625" style="61" customWidth="1"/>
    <col min="7178" max="7178" width="11" style="61" customWidth="1"/>
    <col min="7179" max="7179" width="9" style="61"/>
    <col min="7180" max="7180" width="10.7109375" style="61" bestFit="1" customWidth="1"/>
    <col min="7181" max="7181" width="14" style="61" bestFit="1" customWidth="1"/>
    <col min="7182" max="7182" width="10" style="61" bestFit="1" customWidth="1"/>
    <col min="7183" max="7183" width="10.28515625" style="61" bestFit="1" customWidth="1"/>
    <col min="7184" max="7184" width="15.85546875" style="61" customWidth="1"/>
    <col min="7185" max="7185" width="17" style="61" customWidth="1"/>
    <col min="7186" max="7186" width="17.42578125" style="61" customWidth="1"/>
    <col min="7187" max="7187" width="10.140625" style="61" bestFit="1" customWidth="1"/>
    <col min="7188" max="7424" width="9" style="61"/>
    <col min="7425" max="7425" width="4.140625" style="61" customWidth="1"/>
    <col min="7426" max="7426" width="4.28515625" style="61" customWidth="1"/>
    <col min="7427" max="7427" width="13.5703125" style="61" customWidth="1"/>
    <col min="7428" max="7428" width="65" style="61" customWidth="1"/>
    <col min="7429" max="7429" width="6.7109375" style="61" customWidth="1"/>
    <col min="7430" max="7430" width="8.42578125" style="61" customWidth="1"/>
    <col min="7431" max="7431" width="10" style="61" customWidth="1"/>
    <col min="7432" max="7432" width="15.7109375" style="61" customWidth="1"/>
    <col min="7433" max="7433" width="18.140625" style="61" customWidth="1"/>
    <col min="7434" max="7434" width="11" style="61" customWidth="1"/>
    <col min="7435" max="7435" width="9" style="61"/>
    <col min="7436" max="7436" width="10.7109375" style="61" bestFit="1" customWidth="1"/>
    <col min="7437" max="7437" width="14" style="61" bestFit="1" customWidth="1"/>
    <col min="7438" max="7438" width="10" style="61" bestFit="1" customWidth="1"/>
    <col min="7439" max="7439" width="10.28515625" style="61" bestFit="1" customWidth="1"/>
    <col min="7440" max="7440" width="15.85546875" style="61" customWidth="1"/>
    <col min="7441" max="7441" width="17" style="61" customWidth="1"/>
    <col min="7442" max="7442" width="17.42578125" style="61" customWidth="1"/>
    <col min="7443" max="7443" width="10.140625" style="61" bestFit="1" customWidth="1"/>
    <col min="7444" max="7680" width="9" style="61"/>
    <col min="7681" max="7681" width="4.140625" style="61" customWidth="1"/>
    <col min="7682" max="7682" width="4.28515625" style="61" customWidth="1"/>
    <col min="7683" max="7683" width="13.5703125" style="61" customWidth="1"/>
    <col min="7684" max="7684" width="65" style="61" customWidth="1"/>
    <col min="7685" max="7685" width="6.7109375" style="61" customWidth="1"/>
    <col min="7686" max="7686" width="8.42578125" style="61" customWidth="1"/>
    <col min="7687" max="7687" width="10" style="61" customWidth="1"/>
    <col min="7688" max="7688" width="15.7109375" style="61" customWidth="1"/>
    <col min="7689" max="7689" width="18.140625" style="61" customWidth="1"/>
    <col min="7690" max="7690" width="11" style="61" customWidth="1"/>
    <col min="7691" max="7691" width="9" style="61"/>
    <col min="7692" max="7692" width="10.7109375" style="61" bestFit="1" customWidth="1"/>
    <col min="7693" max="7693" width="14" style="61" bestFit="1" customWidth="1"/>
    <col min="7694" max="7694" width="10" style="61" bestFit="1" customWidth="1"/>
    <col min="7695" max="7695" width="10.28515625" style="61" bestFit="1" customWidth="1"/>
    <col min="7696" max="7696" width="15.85546875" style="61" customWidth="1"/>
    <col min="7697" max="7697" width="17" style="61" customWidth="1"/>
    <col min="7698" max="7698" width="17.42578125" style="61" customWidth="1"/>
    <col min="7699" max="7699" width="10.140625" style="61" bestFit="1" customWidth="1"/>
    <col min="7700" max="7936" width="9" style="61"/>
    <col min="7937" max="7937" width="4.140625" style="61" customWidth="1"/>
    <col min="7938" max="7938" width="4.28515625" style="61" customWidth="1"/>
    <col min="7939" max="7939" width="13.5703125" style="61" customWidth="1"/>
    <col min="7940" max="7940" width="65" style="61" customWidth="1"/>
    <col min="7941" max="7941" width="6.7109375" style="61" customWidth="1"/>
    <col min="7942" max="7942" width="8.42578125" style="61" customWidth="1"/>
    <col min="7943" max="7943" width="10" style="61" customWidth="1"/>
    <col min="7944" max="7944" width="15.7109375" style="61" customWidth="1"/>
    <col min="7945" max="7945" width="18.140625" style="61" customWidth="1"/>
    <col min="7946" max="7946" width="11" style="61" customWidth="1"/>
    <col min="7947" max="7947" width="9" style="61"/>
    <col min="7948" max="7948" width="10.7109375" style="61" bestFit="1" customWidth="1"/>
    <col min="7949" max="7949" width="14" style="61" bestFit="1" customWidth="1"/>
    <col min="7950" max="7950" width="10" style="61" bestFit="1" customWidth="1"/>
    <col min="7951" max="7951" width="10.28515625" style="61" bestFit="1" customWidth="1"/>
    <col min="7952" max="7952" width="15.85546875" style="61" customWidth="1"/>
    <col min="7953" max="7953" width="17" style="61" customWidth="1"/>
    <col min="7954" max="7954" width="17.42578125" style="61" customWidth="1"/>
    <col min="7955" max="7955" width="10.140625" style="61" bestFit="1" customWidth="1"/>
    <col min="7956" max="8192" width="9" style="61"/>
    <col min="8193" max="8193" width="4.140625" style="61" customWidth="1"/>
    <col min="8194" max="8194" width="4.28515625" style="61" customWidth="1"/>
    <col min="8195" max="8195" width="13.5703125" style="61" customWidth="1"/>
    <col min="8196" max="8196" width="65" style="61" customWidth="1"/>
    <col min="8197" max="8197" width="6.7109375" style="61" customWidth="1"/>
    <col min="8198" max="8198" width="8.42578125" style="61" customWidth="1"/>
    <col min="8199" max="8199" width="10" style="61" customWidth="1"/>
    <col min="8200" max="8200" width="15.7109375" style="61" customWidth="1"/>
    <col min="8201" max="8201" width="18.140625" style="61" customWidth="1"/>
    <col min="8202" max="8202" width="11" style="61" customWidth="1"/>
    <col min="8203" max="8203" width="9" style="61"/>
    <col min="8204" max="8204" width="10.7109375" style="61" bestFit="1" customWidth="1"/>
    <col min="8205" max="8205" width="14" style="61" bestFit="1" customWidth="1"/>
    <col min="8206" max="8206" width="10" style="61" bestFit="1" customWidth="1"/>
    <col min="8207" max="8207" width="10.28515625" style="61" bestFit="1" customWidth="1"/>
    <col min="8208" max="8208" width="15.85546875" style="61" customWidth="1"/>
    <col min="8209" max="8209" width="17" style="61" customWidth="1"/>
    <col min="8210" max="8210" width="17.42578125" style="61" customWidth="1"/>
    <col min="8211" max="8211" width="10.140625" style="61" bestFit="1" customWidth="1"/>
    <col min="8212" max="8448" width="9" style="61"/>
    <col min="8449" max="8449" width="4.140625" style="61" customWidth="1"/>
    <col min="8450" max="8450" width="4.28515625" style="61" customWidth="1"/>
    <col min="8451" max="8451" width="13.5703125" style="61" customWidth="1"/>
    <col min="8452" max="8452" width="65" style="61" customWidth="1"/>
    <col min="8453" max="8453" width="6.7109375" style="61" customWidth="1"/>
    <col min="8454" max="8454" width="8.42578125" style="61" customWidth="1"/>
    <col min="8455" max="8455" width="10" style="61" customWidth="1"/>
    <col min="8456" max="8456" width="15.7109375" style="61" customWidth="1"/>
    <col min="8457" max="8457" width="18.140625" style="61" customWidth="1"/>
    <col min="8458" max="8458" width="11" style="61" customWidth="1"/>
    <col min="8459" max="8459" width="9" style="61"/>
    <col min="8460" max="8460" width="10.7109375" style="61" bestFit="1" customWidth="1"/>
    <col min="8461" max="8461" width="14" style="61" bestFit="1" customWidth="1"/>
    <col min="8462" max="8462" width="10" style="61" bestFit="1" customWidth="1"/>
    <col min="8463" max="8463" width="10.28515625" style="61" bestFit="1" customWidth="1"/>
    <col min="8464" max="8464" width="15.85546875" style="61" customWidth="1"/>
    <col min="8465" max="8465" width="17" style="61" customWidth="1"/>
    <col min="8466" max="8466" width="17.42578125" style="61" customWidth="1"/>
    <col min="8467" max="8467" width="10.140625" style="61" bestFit="1" customWidth="1"/>
    <col min="8468" max="8704" width="9" style="61"/>
    <col min="8705" max="8705" width="4.140625" style="61" customWidth="1"/>
    <col min="8706" max="8706" width="4.28515625" style="61" customWidth="1"/>
    <col min="8707" max="8707" width="13.5703125" style="61" customWidth="1"/>
    <col min="8708" max="8708" width="65" style="61" customWidth="1"/>
    <col min="8709" max="8709" width="6.7109375" style="61" customWidth="1"/>
    <col min="8710" max="8710" width="8.42578125" style="61" customWidth="1"/>
    <col min="8711" max="8711" width="10" style="61" customWidth="1"/>
    <col min="8712" max="8712" width="15.7109375" style="61" customWidth="1"/>
    <col min="8713" max="8713" width="18.140625" style="61" customWidth="1"/>
    <col min="8714" max="8714" width="11" style="61" customWidth="1"/>
    <col min="8715" max="8715" width="9" style="61"/>
    <col min="8716" max="8716" width="10.7109375" style="61" bestFit="1" customWidth="1"/>
    <col min="8717" max="8717" width="14" style="61" bestFit="1" customWidth="1"/>
    <col min="8718" max="8718" width="10" style="61" bestFit="1" customWidth="1"/>
    <col min="8719" max="8719" width="10.28515625" style="61" bestFit="1" customWidth="1"/>
    <col min="8720" max="8720" width="15.85546875" style="61" customWidth="1"/>
    <col min="8721" max="8721" width="17" style="61" customWidth="1"/>
    <col min="8722" max="8722" width="17.42578125" style="61" customWidth="1"/>
    <col min="8723" max="8723" width="10.140625" style="61" bestFit="1" customWidth="1"/>
    <col min="8724" max="8960" width="9" style="61"/>
    <col min="8961" max="8961" width="4.140625" style="61" customWidth="1"/>
    <col min="8962" max="8962" width="4.28515625" style="61" customWidth="1"/>
    <col min="8963" max="8963" width="13.5703125" style="61" customWidth="1"/>
    <col min="8964" max="8964" width="65" style="61" customWidth="1"/>
    <col min="8965" max="8965" width="6.7109375" style="61" customWidth="1"/>
    <col min="8966" max="8966" width="8.42578125" style="61" customWidth="1"/>
    <col min="8967" max="8967" width="10" style="61" customWidth="1"/>
    <col min="8968" max="8968" width="15.7109375" style="61" customWidth="1"/>
    <col min="8969" max="8969" width="18.140625" style="61" customWidth="1"/>
    <col min="8970" max="8970" width="11" style="61" customWidth="1"/>
    <col min="8971" max="8971" width="9" style="61"/>
    <col min="8972" max="8972" width="10.7109375" style="61" bestFit="1" customWidth="1"/>
    <col min="8973" max="8973" width="14" style="61" bestFit="1" customWidth="1"/>
    <col min="8974" max="8974" width="10" style="61" bestFit="1" customWidth="1"/>
    <col min="8975" max="8975" width="10.28515625" style="61" bestFit="1" customWidth="1"/>
    <col min="8976" max="8976" width="15.85546875" style="61" customWidth="1"/>
    <col min="8977" max="8977" width="17" style="61" customWidth="1"/>
    <col min="8978" max="8978" width="17.42578125" style="61" customWidth="1"/>
    <col min="8979" max="8979" width="10.140625" style="61" bestFit="1" customWidth="1"/>
    <col min="8980" max="9216" width="9" style="61"/>
    <col min="9217" max="9217" width="4.140625" style="61" customWidth="1"/>
    <col min="9218" max="9218" width="4.28515625" style="61" customWidth="1"/>
    <col min="9219" max="9219" width="13.5703125" style="61" customWidth="1"/>
    <col min="9220" max="9220" width="65" style="61" customWidth="1"/>
    <col min="9221" max="9221" width="6.7109375" style="61" customWidth="1"/>
    <col min="9222" max="9222" width="8.42578125" style="61" customWidth="1"/>
    <col min="9223" max="9223" width="10" style="61" customWidth="1"/>
    <col min="9224" max="9224" width="15.7109375" style="61" customWidth="1"/>
    <col min="9225" max="9225" width="18.140625" style="61" customWidth="1"/>
    <col min="9226" max="9226" width="11" style="61" customWidth="1"/>
    <col min="9227" max="9227" width="9" style="61"/>
    <col min="9228" max="9228" width="10.7109375" style="61" bestFit="1" customWidth="1"/>
    <col min="9229" max="9229" width="14" style="61" bestFit="1" customWidth="1"/>
    <col min="9230" max="9230" width="10" style="61" bestFit="1" customWidth="1"/>
    <col min="9231" max="9231" width="10.28515625" style="61" bestFit="1" customWidth="1"/>
    <col min="9232" max="9232" width="15.85546875" style="61" customWidth="1"/>
    <col min="9233" max="9233" width="17" style="61" customWidth="1"/>
    <col min="9234" max="9234" width="17.42578125" style="61" customWidth="1"/>
    <col min="9235" max="9235" width="10.140625" style="61" bestFit="1" customWidth="1"/>
    <col min="9236" max="9472" width="9" style="61"/>
    <col min="9473" max="9473" width="4.140625" style="61" customWidth="1"/>
    <col min="9474" max="9474" width="4.28515625" style="61" customWidth="1"/>
    <col min="9475" max="9475" width="13.5703125" style="61" customWidth="1"/>
    <col min="9476" max="9476" width="65" style="61" customWidth="1"/>
    <col min="9477" max="9477" width="6.7109375" style="61" customWidth="1"/>
    <col min="9478" max="9478" width="8.42578125" style="61" customWidth="1"/>
    <col min="9479" max="9479" width="10" style="61" customWidth="1"/>
    <col min="9480" max="9480" width="15.7109375" style="61" customWidth="1"/>
    <col min="9481" max="9481" width="18.140625" style="61" customWidth="1"/>
    <col min="9482" max="9482" width="11" style="61" customWidth="1"/>
    <col min="9483" max="9483" width="9" style="61"/>
    <col min="9484" max="9484" width="10.7109375" style="61" bestFit="1" customWidth="1"/>
    <col min="9485" max="9485" width="14" style="61" bestFit="1" customWidth="1"/>
    <col min="9486" max="9486" width="10" style="61" bestFit="1" customWidth="1"/>
    <col min="9487" max="9487" width="10.28515625" style="61" bestFit="1" customWidth="1"/>
    <col min="9488" max="9488" width="15.85546875" style="61" customWidth="1"/>
    <col min="9489" max="9489" width="17" style="61" customWidth="1"/>
    <col min="9490" max="9490" width="17.42578125" style="61" customWidth="1"/>
    <col min="9491" max="9491" width="10.140625" style="61" bestFit="1" customWidth="1"/>
    <col min="9492" max="9728" width="9" style="61"/>
    <col min="9729" max="9729" width="4.140625" style="61" customWidth="1"/>
    <col min="9730" max="9730" width="4.28515625" style="61" customWidth="1"/>
    <col min="9731" max="9731" width="13.5703125" style="61" customWidth="1"/>
    <col min="9732" max="9732" width="65" style="61" customWidth="1"/>
    <col min="9733" max="9733" width="6.7109375" style="61" customWidth="1"/>
    <col min="9734" max="9734" width="8.42578125" style="61" customWidth="1"/>
    <col min="9735" max="9735" width="10" style="61" customWidth="1"/>
    <col min="9736" max="9736" width="15.7109375" style="61" customWidth="1"/>
    <col min="9737" max="9737" width="18.140625" style="61" customWidth="1"/>
    <col min="9738" max="9738" width="11" style="61" customWidth="1"/>
    <col min="9739" max="9739" width="9" style="61"/>
    <col min="9740" max="9740" width="10.7109375" style="61" bestFit="1" customWidth="1"/>
    <col min="9741" max="9741" width="14" style="61" bestFit="1" customWidth="1"/>
    <col min="9742" max="9742" width="10" style="61" bestFit="1" customWidth="1"/>
    <col min="9743" max="9743" width="10.28515625" style="61" bestFit="1" customWidth="1"/>
    <col min="9744" max="9744" width="15.85546875" style="61" customWidth="1"/>
    <col min="9745" max="9745" width="17" style="61" customWidth="1"/>
    <col min="9746" max="9746" width="17.42578125" style="61" customWidth="1"/>
    <col min="9747" max="9747" width="10.140625" style="61" bestFit="1" customWidth="1"/>
    <col min="9748" max="9984" width="9" style="61"/>
    <col min="9985" max="9985" width="4.140625" style="61" customWidth="1"/>
    <col min="9986" max="9986" width="4.28515625" style="61" customWidth="1"/>
    <col min="9987" max="9987" width="13.5703125" style="61" customWidth="1"/>
    <col min="9988" max="9988" width="65" style="61" customWidth="1"/>
    <col min="9989" max="9989" width="6.7109375" style="61" customWidth="1"/>
    <col min="9990" max="9990" width="8.42578125" style="61" customWidth="1"/>
    <col min="9991" max="9991" width="10" style="61" customWidth="1"/>
    <col min="9992" max="9992" width="15.7109375" style="61" customWidth="1"/>
    <col min="9993" max="9993" width="18.140625" style="61" customWidth="1"/>
    <col min="9994" max="9994" width="11" style="61" customWidth="1"/>
    <col min="9995" max="9995" width="9" style="61"/>
    <col min="9996" max="9996" width="10.7109375" style="61" bestFit="1" customWidth="1"/>
    <col min="9997" max="9997" width="14" style="61" bestFit="1" customWidth="1"/>
    <col min="9998" max="9998" width="10" style="61" bestFit="1" customWidth="1"/>
    <col min="9999" max="9999" width="10.28515625" style="61" bestFit="1" customWidth="1"/>
    <col min="10000" max="10000" width="15.85546875" style="61" customWidth="1"/>
    <col min="10001" max="10001" width="17" style="61" customWidth="1"/>
    <col min="10002" max="10002" width="17.42578125" style="61" customWidth="1"/>
    <col min="10003" max="10003" width="10.140625" style="61" bestFit="1" customWidth="1"/>
    <col min="10004" max="10240" width="9" style="61"/>
    <col min="10241" max="10241" width="4.140625" style="61" customWidth="1"/>
    <col min="10242" max="10242" width="4.28515625" style="61" customWidth="1"/>
    <col min="10243" max="10243" width="13.5703125" style="61" customWidth="1"/>
    <col min="10244" max="10244" width="65" style="61" customWidth="1"/>
    <col min="10245" max="10245" width="6.7109375" style="61" customWidth="1"/>
    <col min="10246" max="10246" width="8.42578125" style="61" customWidth="1"/>
    <col min="10247" max="10247" width="10" style="61" customWidth="1"/>
    <col min="10248" max="10248" width="15.7109375" style="61" customWidth="1"/>
    <col min="10249" max="10249" width="18.140625" style="61" customWidth="1"/>
    <col min="10250" max="10250" width="11" style="61" customWidth="1"/>
    <col min="10251" max="10251" width="9" style="61"/>
    <col min="10252" max="10252" width="10.7109375" style="61" bestFit="1" customWidth="1"/>
    <col min="10253" max="10253" width="14" style="61" bestFit="1" customWidth="1"/>
    <col min="10254" max="10254" width="10" style="61" bestFit="1" customWidth="1"/>
    <col min="10255" max="10255" width="10.28515625" style="61" bestFit="1" customWidth="1"/>
    <col min="10256" max="10256" width="15.85546875" style="61" customWidth="1"/>
    <col min="10257" max="10257" width="17" style="61" customWidth="1"/>
    <col min="10258" max="10258" width="17.42578125" style="61" customWidth="1"/>
    <col min="10259" max="10259" width="10.140625" style="61" bestFit="1" customWidth="1"/>
    <col min="10260" max="10496" width="9" style="61"/>
    <col min="10497" max="10497" width="4.140625" style="61" customWidth="1"/>
    <col min="10498" max="10498" width="4.28515625" style="61" customWidth="1"/>
    <col min="10499" max="10499" width="13.5703125" style="61" customWidth="1"/>
    <col min="10500" max="10500" width="65" style="61" customWidth="1"/>
    <col min="10501" max="10501" width="6.7109375" style="61" customWidth="1"/>
    <col min="10502" max="10502" width="8.42578125" style="61" customWidth="1"/>
    <col min="10503" max="10503" width="10" style="61" customWidth="1"/>
    <col min="10504" max="10504" width="15.7109375" style="61" customWidth="1"/>
    <col min="10505" max="10505" width="18.140625" style="61" customWidth="1"/>
    <col min="10506" max="10506" width="11" style="61" customWidth="1"/>
    <col min="10507" max="10507" width="9" style="61"/>
    <col min="10508" max="10508" width="10.7109375" style="61" bestFit="1" customWidth="1"/>
    <col min="10509" max="10509" width="14" style="61" bestFit="1" customWidth="1"/>
    <col min="10510" max="10510" width="10" style="61" bestFit="1" customWidth="1"/>
    <col min="10511" max="10511" width="10.28515625" style="61" bestFit="1" customWidth="1"/>
    <col min="10512" max="10512" width="15.85546875" style="61" customWidth="1"/>
    <col min="10513" max="10513" width="17" style="61" customWidth="1"/>
    <col min="10514" max="10514" width="17.42578125" style="61" customWidth="1"/>
    <col min="10515" max="10515" width="10.140625" style="61" bestFit="1" customWidth="1"/>
    <col min="10516" max="10752" width="9" style="61"/>
    <col min="10753" max="10753" width="4.140625" style="61" customWidth="1"/>
    <col min="10754" max="10754" width="4.28515625" style="61" customWidth="1"/>
    <col min="10755" max="10755" width="13.5703125" style="61" customWidth="1"/>
    <col min="10756" max="10756" width="65" style="61" customWidth="1"/>
    <col min="10757" max="10757" width="6.7109375" style="61" customWidth="1"/>
    <col min="10758" max="10758" width="8.42578125" style="61" customWidth="1"/>
    <col min="10759" max="10759" width="10" style="61" customWidth="1"/>
    <col min="10760" max="10760" width="15.7109375" style="61" customWidth="1"/>
    <col min="10761" max="10761" width="18.140625" style="61" customWidth="1"/>
    <col min="10762" max="10762" width="11" style="61" customWidth="1"/>
    <col min="10763" max="10763" width="9" style="61"/>
    <col min="10764" max="10764" width="10.7109375" style="61" bestFit="1" customWidth="1"/>
    <col min="10765" max="10765" width="14" style="61" bestFit="1" customWidth="1"/>
    <col min="10766" max="10766" width="10" style="61" bestFit="1" customWidth="1"/>
    <col min="10767" max="10767" width="10.28515625" style="61" bestFit="1" customWidth="1"/>
    <col min="10768" max="10768" width="15.85546875" style="61" customWidth="1"/>
    <col min="10769" max="10769" width="17" style="61" customWidth="1"/>
    <col min="10770" max="10770" width="17.42578125" style="61" customWidth="1"/>
    <col min="10771" max="10771" width="10.140625" style="61" bestFit="1" customWidth="1"/>
    <col min="10772" max="11008" width="9" style="61"/>
    <col min="11009" max="11009" width="4.140625" style="61" customWidth="1"/>
    <col min="11010" max="11010" width="4.28515625" style="61" customWidth="1"/>
    <col min="11011" max="11011" width="13.5703125" style="61" customWidth="1"/>
    <col min="11012" max="11012" width="65" style="61" customWidth="1"/>
    <col min="11013" max="11013" width="6.7109375" style="61" customWidth="1"/>
    <col min="11014" max="11014" width="8.42578125" style="61" customWidth="1"/>
    <col min="11015" max="11015" width="10" style="61" customWidth="1"/>
    <col min="11016" max="11016" width="15.7109375" style="61" customWidth="1"/>
    <col min="11017" max="11017" width="18.140625" style="61" customWidth="1"/>
    <col min="11018" max="11018" width="11" style="61" customWidth="1"/>
    <col min="11019" max="11019" width="9" style="61"/>
    <col min="11020" max="11020" width="10.7109375" style="61" bestFit="1" customWidth="1"/>
    <col min="11021" max="11021" width="14" style="61" bestFit="1" customWidth="1"/>
    <col min="11022" max="11022" width="10" style="61" bestFit="1" customWidth="1"/>
    <col min="11023" max="11023" width="10.28515625" style="61" bestFit="1" customWidth="1"/>
    <col min="11024" max="11024" width="15.85546875" style="61" customWidth="1"/>
    <col min="11025" max="11025" width="17" style="61" customWidth="1"/>
    <col min="11026" max="11026" width="17.42578125" style="61" customWidth="1"/>
    <col min="11027" max="11027" width="10.140625" style="61" bestFit="1" customWidth="1"/>
    <col min="11028" max="11264" width="9" style="61"/>
    <col min="11265" max="11265" width="4.140625" style="61" customWidth="1"/>
    <col min="11266" max="11266" width="4.28515625" style="61" customWidth="1"/>
    <col min="11267" max="11267" width="13.5703125" style="61" customWidth="1"/>
    <col min="11268" max="11268" width="65" style="61" customWidth="1"/>
    <col min="11269" max="11269" width="6.7109375" style="61" customWidth="1"/>
    <col min="11270" max="11270" width="8.42578125" style="61" customWidth="1"/>
    <col min="11271" max="11271" width="10" style="61" customWidth="1"/>
    <col min="11272" max="11272" width="15.7109375" style="61" customWidth="1"/>
    <col min="11273" max="11273" width="18.140625" style="61" customWidth="1"/>
    <col min="11274" max="11274" width="11" style="61" customWidth="1"/>
    <col min="11275" max="11275" width="9" style="61"/>
    <col min="11276" max="11276" width="10.7109375" style="61" bestFit="1" customWidth="1"/>
    <col min="11277" max="11277" width="14" style="61" bestFit="1" customWidth="1"/>
    <col min="11278" max="11278" width="10" style="61" bestFit="1" customWidth="1"/>
    <col min="11279" max="11279" width="10.28515625" style="61" bestFit="1" customWidth="1"/>
    <col min="11280" max="11280" width="15.85546875" style="61" customWidth="1"/>
    <col min="11281" max="11281" width="17" style="61" customWidth="1"/>
    <col min="11282" max="11282" width="17.42578125" style="61" customWidth="1"/>
    <col min="11283" max="11283" width="10.140625" style="61" bestFit="1" customWidth="1"/>
    <col min="11284" max="11520" width="9" style="61"/>
    <col min="11521" max="11521" width="4.140625" style="61" customWidth="1"/>
    <col min="11522" max="11522" width="4.28515625" style="61" customWidth="1"/>
    <col min="11523" max="11523" width="13.5703125" style="61" customWidth="1"/>
    <col min="11524" max="11524" width="65" style="61" customWidth="1"/>
    <col min="11525" max="11525" width="6.7109375" style="61" customWidth="1"/>
    <col min="11526" max="11526" width="8.42578125" style="61" customWidth="1"/>
    <col min="11527" max="11527" width="10" style="61" customWidth="1"/>
    <col min="11528" max="11528" width="15.7109375" style="61" customWidth="1"/>
    <col min="11529" max="11529" width="18.140625" style="61" customWidth="1"/>
    <col min="11530" max="11530" width="11" style="61" customWidth="1"/>
    <col min="11531" max="11531" width="9" style="61"/>
    <col min="11532" max="11532" width="10.7109375" style="61" bestFit="1" customWidth="1"/>
    <col min="11533" max="11533" width="14" style="61" bestFit="1" customWidth="1"/>
    <col min="11534" max="11534" width="10" style="61" bestFit="1" customWidth="1"/>
    <col min="11535" max="11535" width="10.28515625" style="61" bestFit="1" customWidth="1"/>
    <col min="11536" max="11536" width="15.85546875" style="61" customWidth="1"/>
    <col min="11537" max="11537" width="17" style="61" customWidth="1"/>
    <col min="11538" max="11538" width="17.42578125" style="61" customWidth="1"/>
    <col min="11539" max="11539" width="10.140625" style="61" bestFit="1" customWidth="1"/>
    <col min="11540" max="11776" width="9" style="61"/>
    <col min="11777" max="11777" width="4.140625" style="61" customWidth="1"/>
    <col min="11778" max="11778" width="4.28515625" style="61" customWidth="1"/>
    <col min="11779" max="11779" width="13.5703125" style="61" customWidth="1"/>
    <col min="11780" max="11780" width="65" style="61" customWidth="1"/>
    <col min="11781" max="11781" width="6.7109375" style="61" customWidth="1"/>
    <col min="11782" max="11782" width="8.42578125" style="61" customWidth="1"/>
    <col min="11783" max="11783" width="10" style="61" customWidth="1"/>
    <col min="11784" max="11784" width="15.7109375" style="61" customWidth="1"/>
    <col min="11785" max="11785" width="18.140625" style="61" customWidth="1"/>
    <col min="11786" max="11786" width="11" style="61" customWidth="1"/>
    <col min="11787" max="11787" width="9" style="61"/>
    <col min="11788" max="11788" width="10.7109375" style="61" bestFit="1" customWidth="1"/>
    <col min="11789" max="11789" width="14" style="61" bestFit="1" customWidth="1"/>
    <col min="11790" max="11790" width="10" style="61" bestFit="1" customWidth="1"/>
    <col min="11791" max="11791" width="10.28515625" style="61" bestFit="1" customWidth="1"/>
    <col min="11792" max="11792" width="15.85546875" style="61" customWidth="1"/>
    <col min="11793" max="11793" width="17" style="61" customWidth="1"/>
    <col min="11794" max="11794" width="17.42578125" style="61" customWidth="1"/>
    <col min="11795" max="11795" width="10.140625" style="61" bestFit="1" customWidth="1"/>
    <col min="11796" max="12032" width="9" style="61"/>
    <col min="12033" max="12033" width="4.140625" style="61" customWidth="1"/>
    <col min="12034" max="12034" width="4.28515625" style="61" customWidth="1"/>
    <col min="12035" max="12035" width="13.5703125" style="61" customWidth="1"/>
    <col min="12036" max="12036" width="65" style="61" customWidth="1"/>
    <col min="12037" max="12037" width="6.7109375" style="61" customWidth="1"/>
    <col min="12038" max="12038" width="8.42578125" style="61" customWidth="1"/>
    <col min="12039" max="12039" width="10" style="61" customWidth="1"/>
    <col min="12040" max="12040" width="15.7109375" style="61" customWidth="1"/>
    <col min="12041" max="12041" width="18.140625" style="61" customWidth="1"/>
    <col min="12042" max="12042" width="11" style="61" customWidth="1"/>
    <col min="12043" max="12043" width="9" style="61"/>
    <col min="12044" max="12044" width="10.7109375" style="61" bestFit="1" customWidth="1"/>
    <col min="12045" max="12045" width="14" style="61" bestFit="1" customWidth="1"/>
    <col min="12046" max="12046" width="10" style="61" bestFit="1" customWidth="1"/>
    <col min="12047" max="12047" width="10.28515625" style="61" bestFit="1" customWidth="1"/>
    <col min="12048" max="12048" width="15.85546875" style="61" customWidth="1"/>
    <col min="12049" max="12049" width="17" style="61" customWidth="1"/>
    <col min="12050" max="12050" width="17.42578125" style="61" customWidth="1"/>
    <col min="12051" max="12051" width="10.140625" style="61" bestFit="1" customWidth="1"/>
    <col min="12052" max="12288" width="9" style="61"/>
    <col min="12289" max="12289" width="4.140625" style="61" customWidth="1"/>
    <col min="12290" max="12290" width="4.28515625" style="61" customWidth="1"/>
    <col min="12291" max="12291" width="13.5703125" style="61" customWidth="1"/>
    <col min="12292" max="12292" width="65" style="61" customWidth="1"/>
    <col min="12293" max="12293" width="6.7109375" style="61" customWidth="1"/>
    <col min="12294" max="12294" width="8.42578125" style="61" customWidth="1"/>
    <col min="12295" max="12295" width="10" style="61" customWidth="1"/>
    <col min="12296" max="12296" width="15.7109375" style="61" customWidth="1"/>
    <col min="12297" max="12297" width="18.140625" style="61" customWidth="1"/>
    <col min="12298" max="12298" width="11" style="61" customWidth="1"/>
    <col min="12299" max="12299" width="9" style="61"/>
    <col min="12300" max="12300" width="10.7109375" style="61" bestFit="1" customWidth="1"/>
    <col min="12301" max="12301" width="14" style="61" bestFit="1" customWidth="1"/>
    <col min="12302" max="12302" width="10" style="61" bestFit="1" customWidth="1"/>
    <col min="12303" max="12303" width="10.28515625" style="61" bestFit="1" customWidth="1"/>
    <col min="12304" max="12304" width="15.85546875" style="61" customWidth="1"/>
    <col min="12305" max="12305" width="17" style="61" customWidth="1"/>
    <col min="12306" max="12306" width="17.42578125" style="61" customWidth="1"/>
    <col min="12307" max="12307" width="10.140625" style="61" bestFit="1" customWidth="1"/>
    <col min="12308" max="12544" width="9" style="61"/>
    <col min="12545" max="12545" width="4.140625" style="61" customWidth="1"/>
    <col min="12546" max="12546" width="4.28515625" style="61" customWidth="1"/>
    <col min="12547" max="12547" width="13.5703125" style="61" customWidth="1"/>
    <col min="12548" max="12548" width="65" style="61" customWidth="1"/>
    <col min="12549" max="12549" width="6.7109375" style="61" customWidth="1"/>
    <col min="12550" max="12550" width="8.42578125" style="61" customWidth="1"/>
    <col min="12551" max="12551" width="10" style="61" customWidth="1"/>
    <col min="12552" max="12552" width="15.7109375" style="61" customWidth="1"/>
    <col min="12553" max="12553" width="18.140625" style="61" customWidth="1"/>
    <col min="12554" max="12554" width="11" style="61" customWidth="1"/>
    <col min="12555" max="12555" width="9" style="61"/>
    <col min="12556" max="12556" width="10.7109375" style="61" bestFit="1" customWidth="1"/>
    <col min="12557" max="12557" width="14" style="61" bestFit="1" customWidth="1"/>
    <col min="12558" max="12558" width="10" style="61" bestFit="1" customWidth="1"/>
    <col min="12559" max="12559" width="10.28515625" style="61" bestFit="1" customWidth="1"/>
    <col min="12560" max="12560" width="15.85546875" style="61" customWidth="1"/>
    <col min="12561" max="12561" width="17" style="61" customWidth="1"/>
    <col min="12562" max="12562" width="17.42578125" style="61" customWidth="1"/>
    <col min="12563" max="12563" width="10.140625" style="61" bestFit="1" customWidth="1"/>
    <col min="12564" max="12800" width="9" style="61"/>
    <col min="12801" max="12801" width="4.140625" style="61" customWidth="1"/>
    <col min="12802" max="12802" width="4.28515625" style="61" customWidth="1"/>
    <col min="12803" max="12803" width="13.5703125" style="61" customWidth="1"/>
    <col min="12804" max="12804" width="65" style="61" customWidth="1"/>
    <col min="12805" max="12805" width="6.7109375" style="61" customWidth="1"/>
    <col min="12806" max="12806" width="8.42578125" style="61" customWidth="1"/>
    <col min="12807" max="12807" width="10" style="61" customWidth="1"/>
    <col min="12808" max="12808" width="15.7109375" style="61" customWidth="1"/>
    <col min="12809" max="12809" width="18.140625" style="61" customWidth="1"/>
    <col min="12810" max="12810" width="11" style="61" customWidth="1"/>
    <col min="12811" max="12811" width="9" style="61"/>
    <col min="12812" max="12812" width="10.7109375" style="61" bestFit="1" customWidth="1"/>
    <col min="12813" max="12813" width="14" style="61" bestFit="1" customWidth="1"/>
    <col min="12814" max="12814" width="10" style="61" bestFit="1" customWidth="1"/>
    <col min="12815" max="12815" width="10.28515625" style="61" bestFit="1" customWidth="1"/>
    <col min="12816" max="12816" width="15.85546875" style="61" customWidth="1"/>
    <col min="12817" max="12817" width="17" style="61" customWidth="1"/>
    <col min="12818" max="12818" width="17.42578125" style="61" customWidth="1"/>
    <col min="12819" max="12819" width="10.140625" style="61" bestFit="1" customWidth="1"/>
    <col min="12820" max="13056" width="9" style="61"/>
    <col min="13057" max="13057" width="4.140625" style="61" customWidth="1"/>
    <col min="13058" max="13058" width="4.28515625" style="61" customWidth="1"/>
    <col min="13059" max="13059" width="13.5703125" style="61" customWidth="1"/>
    <col min="13060" max="13060" width="65" style="61" customWidth="1"/>
    <col min="13061" max="13061" width="6.7109375" style="61" customWidth="1"/>
    <col min="13062" max="13062" width="8.42578125" style="61" customWidth="1"/>
    <col min="13063" max="13063" width="10" style="61" customWidth="1"/>
    <col min="13064" max="13064" width="15.7109375" style="61" customWidth="1"/>
    <col min="13065" max="13065" width="18.140625" style="61" customWidth="1"/>
    <col min="13066" max="13066" width="11" style="61" customWidth="1"/>
    <col min="13067" max="13067" width="9" style="61"/>
    <col min="13068" max="13068" width="10.7109375" style="61" bestFit="1" customWidth="1"/>
    <col min="13069" max="13069" width="14" style="61" bestFit="1" customWidth="1"/>
    <col min="13070" max="13070" width="10" style="61" bestFit="1" customWidth="1"/>
    <col min="13071" max="13071" width="10.28515625" style="61" bestFit="1" customWidth="1"/>
    <col min="13072" max="13072" width="15.85546875" style="61" customWidth="1"/>
    <col min="13073" max="13073" width="17" style="61" customWidth="1"/>
    <col min="13074" max="13074" width="17.42578125" style="61" customWidth="1"/>
    <col min="13075" max="13075" width="10.140625" style="61" bestFit="1" customWidth="1"/>
    <col min="13076" max="13312" width="9" style="61"/>
    <col min="13313" max="13313" width="4.140625" style="61" customWidth="1"/>
    <col min="13314" max="13314" width="4.28515625" style="61" customWidth="1"/>
    <col min="13315" max="13315" width="13.5703125" style="61" customWidth="1"/>
    <col min="13316" max="13316" width="65" style="61" customWidth="1"/>
    <col min="13317" max="13317" width="6.7109375" style="61" customWidth="1"/>
    <col min="13318" max="13318" width="8.42578125" style="61" customWidth="1"/>
    <col min="13319" max="13319" width="10" style="61" customWidth="1"/>
    <col min="13320" max="13320" width="15.7109375" style="61" customWidth="1"/>
    <col min="13321" max="13321" width="18.140625" style="61" customWidth="1"/>
    <col min="13322" max="13322" width="11" style="61" customWidth="1"/>
    <col min="13323" max="13323" width="9" style="61"/>
    <col min="13324" max="13324" width="10.7109375" style="61" bestFit="1" customWidth="1"/>
    <col min="13325" max="13325" width="14" style="61" bestFit="1" customWidth="1"/>
    <col min="13326" max="13326" width="10" style="61" bestFit="1" customWidth="1"/>
    <col min="13327" max="13327" width="10.28515625" style="61" bestFit="1" customWidth="1"/>
    <col min="13328" max="13328" width="15.85546875" style="61" customWidth="1"/>
    <col min="13329" max="13329" width="17" style="61" customWidth="1"/>
    <col min="13330" max="13330" width="17.42578125" style="61" customWidth="1"/>
    <col min="13331" max="13331" width="10.140625" style="61" bestFit="1" customWidth="1"/>
    <col min="13332" max="13568" width="9" style="61"/>
    <col min="13569" max="13569" width="4.140625" style="61" customWidth="1"/>
    <col min="13570" max="13570" width="4.28515625" style="61" customWidth="1"/>
    <col min="13571" max="13571" width="13.5703125" style="61" customWidth="1"/>
    <col min="13572" max="13572" width="65" style="61" customWidth="1"/>
    <col min="13573" max="13573" width="6.7109375" style="61" customWidth="1"/>
    <col min="13574" max="13574" width="8.42578125" style="61" customWidth="1"/>
    <col min="13575" max="13575" width="10" style="61" customWidth="1"/>
    <col min="13576" max="13576" width="15.7109375" style="61" customWidth="1"/>
    <col min="13577" max="13577" width="18.140625" style="61" customWidth="1"/>
    <col min="13578" max="13578" width="11" style="61" customWidth="1"/>
    <col min="13579" max="13579" width="9" style="61"/>
    <col min="13580" max="13580" width="10.7109375" style="61" bestFit="1" customWidth="1"/>
    <col min="13581" max="13581" width="14" style="61" bestFit="1" customWidth="1"/>
    <col min="13582" max="13582" width="10" style="61" bestFit="1" customWidth="1"/>
    <col min="13583" max="13583" width="10.28515625" style="61" bestFit="1" customWidth="1"/>
    <col min="13584" max="13584" width="15.85546875" style="61" customWidth="1"/>
    <col min="13585" max="13585" width="17" style="61" customWidth="1"/>
    <col min="13586" max="13586" width="17.42578125" style="61" customWidth="1"/>
    <col min="13587" max="13587" width="10.140625" style="61" bestFit="1" customWidth="1"/>
    <col min="13588" max="13824" width="9" style="61"/>
    <col min="13825" max="13825" width="4.140625" style="61" customWidth="1"/>
    <col min="13826" max="13826" width="4.28515625" style="61" customWidth="1"/>
    <col min="13827" max="13827" width="13.5703125" style="61" customWidth="1"/>
    <col min="13828" max="13828" width="65" style="61" customWidth="1"/>
    <col min="13829" max="13829" width="6.7109375" style="61" customWidth="1"/>
    <col min="13830" max="13830" width="8.42578125" style="61" customWidth="1"/>
    <col min="13831" max="13831" width="10" style="61" customWidth="1"/>
    <col min="13832" max="13832" width="15.7109375" style="61" customWidth="1"/>
    <col min="13833" max="13833" width="18.140625" style="61" customWidth="1"/>
    <col min="13834" max="13834" width="11" style="61" customWidth="1"/>
    <col min="13835" max="13835" width="9" style="61"/>
    <col min="13836" max="13836" width="10.7109375" style="61" bestFit="1" customWidth="1"/>
    <col min="13837" max="13837" width="14" style="61" bestFit="1" customWidth="1"/>
    <col min="13838" max="13838" width="10" style="61" bestFit="1" customWidth="1"/>
    <col min="13839" max="13839" width="10.28515625" style="61" bestFit="1" customWidth="1"/>
    <col min="13840" max="13840" width="15.85546875" style="61" customWidth="1"/>
    <col min="13841" max="13841" width="17" style="61" customWidth="1"/>
    <col min="13842" max="13842" width="17.42578125" style="61" customWidth="1"/>
    <col min="13843" max="13843" width="10.140625" style="61" bestFit="1" customWidth="1"/>
    <col min="13844" max="14080" width="9" style="61"/>
    <col min="14081" max="14081" width="4.140625" style="61" customWidth="1"/>
    <col min="14082" max="14082" width="4.28515625" style="61" customWidth="1"/>
    <col min="14083" max="14083" width="13.5703125" style="61" customWidth="1"/>
    <col min="14084" max="14084" width="65" style="61" customWidth="1"/>
    <col min="14085" max="14085" width="6.7109375" style="61" customWidth="1"/>
    <col min="14086" max="14086" width="8.42578125" style="61" customWidth="1"/>
    <col min="14087" max="14087" width="10" style="61" customWidth="1"/>
    <col min="14088" max="14088" width="15.7109375" style="61" customWidth="1"/>
    <col min="14089" max="14089" width="18.140625" style="61" customWidth="1"/>
    <col min="14090" max="14090" width="11" style="61" customWidth="1"/>
    <col min="14091" max="14091" width="9" style="61"/>
    <col min="14092" max="14092" width="10.7109375" style="61" bestFit="1" customWidth="1"/>
    <col min="14093" max="14093" width="14" style="61" bestFit="1" customWidth="1"/>
    <col min="14094" max="14094" width="10" style="61" bestFit="1" customWidth="1"/>
    <col min="14095" max="14095" width="10.28515625" style="61" bestFit="1" customWidth="1"/>
    <col min="14096" max="14096" width="15.85546875" style="61" customWidth="1"/>
    <col min="14097" max="14097" width="17" style="61" customWidth="1"/>
    <col min="14098" max="14098" width="17.42578125" style="61" customWidth="1"/>
    <col min="14099" max="14099" width="10.140625" style="61" bestFit="1" customWidth="1"/>
    <col min="14100" max="14336" width="9" style="61"/>
    <col min="14337" max="14337" width="4.140625" style="61" customWidth="1"/>
    <col min="14338" max="14338" width="4.28515625" style="61" customWidth="1"/>
    <col min="14339" max="14339" width="13.5703125" style="61" customWidth="1"/>
    <col min="14340" max="14340" width="65" style="61" customWidth="1"/>
    <col min="14341" max="14341" width="6.7109375" style="61" customWidth="1"/>
    <col min="14342" max="14342" width="8.42578125" style="61" customWidth="1"/>
    <col min="14343" max="14343" width="10" style="61" customWidth="1"/>
    <col min="14344" max="14344" width="15.7109375" style="61" customWidth="1"/>
    <col min="14345" max="14345" width="18.140625" style="61" customWidth="1"/>
    <col min="14346" max="14346" width="11" style="61" customWidth="1"/>
    <col min="14347" max="14347" width="9" style="61"/>
    <col min="14348" max="14348" width="10.7109375" style="61" bestFit="1" customWidth="1"/>
    <col min="14349" max="14349" width="14" style="61" bestFit="1" customWidth="1"/>
    <col min="14350" max="14350" width="10" style="61" bestFit="1" customWidth="1"/>
    <col min="14351" max="14351" width="10.28515625" style="61" bestFit="1" customWidth="1"/>
    <col min="14352" max="14352" width="15.85546875" style="61" customWidth="1"/>
    <col min="14353" max="14353" width="17" style="61" customWidth="1"/>
    <col min="14354" max="14354" width="17.42578125" style="61" customWidth="1"/>
    <col min="14355" max="14355" width="10.140625" style="61" bestFit="1" customWidth="1"/>
    <col min="14356" max="14592" width="9" style="61"/>
    <col min="14593" max="14593" width="4.140625" style="61" customWidth="1"/>
    <col min="14594" max="14594" width="4.28515625" style="61" customWidth="1"/>
    <col min="14595" max="14595" width="13.5703125" style="61" customWidth="1"/>
    <col min="14596" max="14596" width="65" style="61" customWidth="1"/>
    <col min="14597" max="14597" width="6.7109375" style="61" customWidth="1"/>
    <col min="14598" max="14598" width="8.42578125" style="61" customWidth="1"/>
    <col min="14599" max="14599" width="10" style="61" customWidth="1"/>
    <col min="14600" max="14600" width="15.7109375" style="61" customWidth="1"/>
    <col min="14601" max="14601" width="18.140625" style="61" customWidth="1"/>
    <col min="14602" max="14602" width="11" style="61" customWidth="1"/>
    <col min="14603" max="14603" width="9" style="61"/>
    <col min="14604" max="14604" width="10.7109375" style="61" bestFit="1" customWidth="1"/>
    <col min="14605" max="14605" width="14" style="61" bestFit="1" customWidth="1"/>
    <col min="14606" max="14606" width="10" style="61" bestFit="1" customWidth="1"/>
    <col min="14607" max="14607" width="10.28515625" style="61" bestFit="1" customWidth="1"/>
    <col min="14608" max="14608" width="15.85546875" style="61" customWidth="1"/>
    <col min="14609" max="14609" width="17" style="61" customWidth="1"/>
    <col min="14610" max="14610" width="17.42578125" style="61" customWidth="1"/>
    <col min="14611" max="14611" width="10.140625" style="61" bestFit="1" customWidth="1"/>
    <col min="14612" max="14848" width="9" style="61"/>
    <col min="14849" max="14849" width="4.140625" style="61" customWidth="1"/>
    <col min="14850" max="14850" width="4.28515625" style="61" customWidth="1"/>
    <col min="14851" max="14851" width="13.5703125" style="61" customWidth="1"/>
    <col min="14852" max="14852" width="65" style="61" customWidth="1"/>
    <col min="14853" max="14853" width="6.7109375" style="61" customWidth="1"/>
    <col min="14854" max="14854" width="8.42578125" style="61" customWidth="1"/>
    <col min="14855" max="14855" width="10" style="61" customWidth="1"/>
    <col min="14856" max="14856" width="15.7109375" style="61" customWidth="1"/>
    <col min="14857" max="14857" width="18.140625" style="61" customWidth="1"/>
    <col min="14858" max="14858" width="11" style="61" customWidth="1"/>
    <col min="14859" max="14859" width="9" style="61"/>
    <col min="14860" max="14860" width="10.7109375" style="61" bestFit="1" customWidth="1"/>
    <col min="14861" max="14861" width="14" style="61" bestFit="1" customWidth="1"/>
    <col min="14862" max="14862" width="10" style="61" bestFit="1" customWidth="1"/>
    <col min="14863" max="14863" width="10.28515625" style="61" bestFit="1" customWidth="1"/>
    <col min="14864" max="14864" width="15.85546875" style="61" customWidth="1"/>
    <col min="14865" max="14865" width="17" style="61" customWidth="1"/>
    <col min="14866" max="14866" width="17.42578125" style="61" customWidth="1"/>
    <col min="14867" max="14867" width="10.140625" style="61" bestFit="1" customWidth="1"/>
    <col min="14868" max="15104" width="9" style="61"/>
    <col min="15105" max="15105" width="4.140625" style="61" customWidth="1"/>
    <col min="15106" max="15106" width="4.28515625" style="61" customWidth="1"/>
    <col min="15107" max="15107" width="13.5703125" style="61" customWidth="1"/>
    <col min="15108" max="15108" width="65" style="61" customWidth="1"/>
    <col min="15109" max="15109" width="6.7109375" style="61" customWidth="1"/>
    <col min="15110" max="15110" width="8.42578125" style="61" customWidth="1"/>
    <col min="15111" max="15111" width="10" style="61" customWidth="1"/>
    <col min="15112" max="15112" width="15.7109375" style="61" customWidth="1"/>
    <col min="15113" max="15113" width="18.140625" style="61" customWidth="1"/>
    <col min="15114" max="15114" width="11" style="61" customWidth="1"/>
    <col min="15115" max="15115" width="9" style="61"/>
    <col min="15116" max="15116" width="10.7109375" style="61" bestFit="1" customWidth="1"/>
    <col min="15117" max="15117" width="14" style="61" bestFit="1" customWidth="1"/>
    <col min="15118" max="15118" width="10" style="61" bestFit="1" customWidth="1"/>
    <col min="15119" max="15119" width="10.28515625" style="61" bestFit="1" customWidth="1"/>
    <col min="15120" max="15120" width="15.85546875" style="61" customWidth="1"/>
    <col min="15121" max="15121" width="17" style="61" customWidth="1"/>
    <col min="15122" max="15122" width="17.42578125" style="61" customWidth="1"/>
    <col min="15123" max="15123" width="10.140625" style="61" bestFit="1" customWidth="1"/>
    <col min="15124" max="15360" width="9" style="61"/>
    <col min="15361" max="15361" width="4.140625" style="61" customWidth="1"/>
    <col min="15362" max="15362" width="4.28515625" style="61" customWidth="1"/>
    <col min="15363" max="15363" width="13.5703125" style="61" customWidth="1"/>
    <col min="15364" max="15364" width="65" style="61" customWidth="1"/>
    <col min="15365" max="15365" width="6.7109375" style="61" customWidth="1"/>
    <col min="15366" max="15366" width="8.42578125" style="61" customWidth="1"/>
    <col min="15367" max="15367" width="10" style="61" customWidth="1"/>
    <col min="15368" max="15368" width="15.7109375" style="61" customWidth="1"/>
    <col min="15369" max="15369" width="18.140625" style="61" customWidth="1"/>
    <col min="15370" max="15370" width="11" style="61" customWidth="1"/>
    <col min="15371" max="15371" width="9" style="61"/>
    <col min="15372" max="15372" width="10.7109375" style="61" bestFit="1" customWidth="1"/>
    <col min="15373" max="15373" width="14" style="61" bestFit="1" customWidth="1"/>
    <col min="15374" max="15374" width="10" style="61" bestFit="1" customWidth="1"/>
    <col min="15375" max="15375" width="10.28515625" style="61" bestFit="1" customWidth="1"/>
    <col min="15376" max="15376" width="15.85546875" style="61" customWidth="1"/>
    <col min="15377" max="15377" width="17" style="61" customWidth="1"/>
    <col min="15378" max="15378" width="17.42578125" style="61" customWidth="1"/>
    <col min="15379" max="15379" width="10.140625" style="61" bestFit="1" customWidth="1"/>
    <col min="15380" max="15616" width="9" style="61"/>
    <col min="15617" max="15617" width="4.140625" style="61" customWidth="1"/>
    <col min="15618" max="15618" width="4.28515625" style="61" customWidth="1"/>
    <col min="15619" max="15619" width="13.5703125" style="61" customWidth="1"/>
    <col min="15620" max="15620" width="65" style="61" customWidth="1"/>
    <col min="15621" max="15621" width="6.7109375" style="61" customWidth="1"/>
    <col min="15622" max="15622" width="8.42578125" style="61" customWidth="1"/>
    <col min="15623" max="15623" width="10" style="61" customWidth="1"/>
    <col min="15624" max="15624" width="15.7109375" style="61" customWidth="1"/>
    <col min="15625" max="15625" width="18.140625" style="61" customWidth="1"/>
    <col min="15626" max="15626" width="11" style="61" customWidth="1"/>
    <col min="15627" max="15627" width="9" style="61"/>
    <col min="15628" max="15628" width="10.7109375" style="61" bestFit="1" customWidth="1"/>
    <col min="15629" max="15629" width="14" style="61" bestFit="1" customWidth="1"/>
    <col min="15630" max="15630" width="10" style="61" bestFit="1" customWidth="1"/>
    <col min="15631" max="15631" width="10.28515625" style="61" bestFit="1" customWidth="1"/>
    <col min="15632" max="15632" width="15.85546875" style="61" customWidth="1"/>
    <col min="15633" max="15633" width="17" style="61" customWidth="1"/>
    <col min="15634" max="15634" width="17.42578125" style="61" customWidth="1"/>
    <col min="15635" max="15635" width="10.140625" style="61" bestFit="1" customWidth="1"/>
    <col min="15636" max="15872" width="9" style="61"/>
    <col min="15873" max="15873" width="4.140625" style="61" customWidth="1"/>
    <col min="15874" max="15874" width="4.28515625" style="61" customWidth="1"/>
    <col min="15875" max="15875" width="13.5703125" style="61" customWidth="1"/>
    <col min="15876" max="15876" width="65" style="61" customWidth="1"/>
    <col min="15877" max="15877" width="6.7109375" style="61" customWidth="1"/>
    <col min="15878" max="15878" width="8.42578125" style="61" customWidth="1"/>
    <col min="15879" max="15879" width="10" style="61" customWidth="1"/>
    <col min="15880" max="15880" width="15.7109375" style="61" customWidth="1"/>
    <col min="15881" max="15881" width="18.140625" style="61" customWidth="1"/>
    <col min="15882" max="15882" width="11" style="61" customWidth="1"/>
    <col min="15883" max="15883" width="9" style="61"/>
    <col min="15884" max="15884" width="10.7109375" style="61" bestFit="1" customWidth="1"/>
    <col min="15885" max="15885" width="14" style="61" bestFit="1" customWidth="1"/>
    <col min="15886" max="15886" width="10" style="61" bestFit="1" customWidth="1"/>
    <col min="15887" max="15887" width="10.28515625" style="61" bestFit="1" customWidth="1"/>
    <col min="15888" max="15888" width="15.85546875" style="61" customWidth="1"/>
    <col min="15889" max="15889" width="17" style="61" customWidth="1"/>
    <col min="15890" max="15890" width="17.42578125" style="61" customWidth="1"/>
    <col min="15891" max="15891" width="10.140625" style="61" bestFit="1" customWidth="1"/>
    <col min="15892" max="16128" width="9" style="61"/>
    <col min="16129" max="16129" width="4.140625" style="61" customWidth="1"/>
    <col min="16130" max="16130" width="4.28515625" style="61" customWidth="1"/>
    <col min="16131" max="16131" width="13.5703125" style="61" customWidth="1"/>
    <col min="16132" max="16132" width="65" style="61" customWidth="1"/>
    <col min="16133" max="16133" width="6.7109375" style="61" customWidth="1"/>
    <col min="16134" max="16134" width="8.42578125" style="61" customWidth="1"/>
    <col min="16135" max="16135" width="10" style="61" customWidth="1"/>
    <col min="16136" max="16136" width="15.7109375" style="61" customWidth="1"/>
    <col min="16137" max="16137" width="18.140625" style="61" customWidth="1"/>
    <col min="16138" max="16138" width="11" style="61" customWidth="1"/>
    <col min="16139" max="16139" width="9" style="61"/>
    <col min="16140" max="16140" width="10.7109375" style="61" bestFit="1" customWidth="1"/>
    <col min="16141" max="16141" width="14" style="61" bestFit="1" customWidth="1"/>
    <col min="16142" max="16142" width="10" style="61" bestFit="1" customWidth="1"/>
    <col min="16143" max="16143" width="10.28515625" style="61" bestFit="1" customWidth="1"/>
    <col min="16144" max="16144" width="15.85546875" style="61" customWidth="1"/>
    <col min="16145" max="16145" width="17" style="61" customWidth="1"/>
    <col min="16146" max="16146" width="17.42578125" style="61" customWidth="1"/>
    <col min="16147" max="16147" width="10.140625" style="61" bestFit="1" customWidth="1"/>
    <col min="16148" max="16384" width="9" style="61"/>
  </cols>
  <sheetData>
    <row r="1" spans="1:67" s="5" customFormat="1" ht="20.25" customHeight="1">
      <c r="A1" s="1" t="s">
        <v>259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</row>
    <row r="2" spans="1:67" s="7" customFormat="1" ht="13.5" customHeight="1">
      <c r="A2" s="155" t="s">
        <v>0</v>
      </c>
      <c r="B2" s="156"/>
      <c r="C2" s="156"/>
      <c r="D2" s="156"/>
      <c r="E2" s="156"/>
      <c r="F2" s="156"/>
      <c r="G2" s="156"/>
      <c r="H2" s="156"/>
      <c r="I2" s="15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67" s="7" customFormat="1" ht="13.5" customHeight="1">
      <c r="A3" s="157" t="s">
        <v>249</v>
      </c>
      <c r="B3" s="158"/>
      <c r="C3" s="158"/>
      <c r="D3" s="158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67" s="7" customFormat="1" ht="13.5" customHeight="1">
      <c r="A4" s="8" t="s">
        <v>248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1:67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</row>
    <row r="6" spans="1:67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</row>
    <row r="7" spans="1:67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</row>
    <row r="8" spans="1:67" s="15" customFormat="1" ht="21" customHeight="1">
      <c r="A8" s="18"/>
      <c r="B8" s="19"/>
      <c r="C8" s="20" t="s">
        <v>17</v>
      </c>
      <c r="D8" s="20" t="s">
        <v>18</v>
      </c>
      <c r="E8" s="20"/>
      <c r="F8" s="21"/>
      <c r="G8" s="22"/>
      <c r="H8" s="22">
        <f>H9+H110+H199</f>
        <v>0</v>
      </c>
      <c r="I8" s="13"/>
      <c r="J8" s="17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</row>
    <row r="9" spans="1:67" s="15" customFormat="1" ht="13.5" customHeight="1">
      <c r="A9" s="23"/>
      <c r="B9" s="24"/>
      <c r="C9" s="84">
        <v>721</v>
      </c>
      <c r="D9" s="84" t="s">
        <v>38</v>
      </c>
      <c r="E9" s="85"/>
      <c r="F9" s="86"/>
      <c r="G9" s="87"/>
      <c r="H9" s="88">
        <f>SUM(H10:H109)</f>
        <v>0</v>
      </c>
      <c r="I9" s="25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</row>
    <row r="10" spans="1:67" s="5" customFormat="1" ht="13.5" customHeight="1">
      <c r="A10" s="33">
        <v>1</v>
      </c>
      <c r="B10" s="34">
        <v>721</v>
      </c>
      <c r="C10" s="34" t="s">
        <v>77</v>
      </c>
      <c r="D10" s="34" t="s">
        <v>78</v>
      </c>
      <c r="E10" s="34" t="s">
        <v>25</v>
      </c>
      <c r="F10" s="46">
        <f>SUM(F12:F16)</f>
        <v>16.335000000000001</v>
      </c>
      <c r="G10" s="35"/>
      <c r="H10" s="35">
        <f>F10*G10</f>
        <v>0</v>
      </c>
      <c r="I10" s="37" t="s">
        <v>20</v>
      </c>
      <c r="J10" s="26"/>
      <c r="K10" s="3"/>
      <c r="L10" s="3"/>
      <c r="M10" s="3"/>
      <c r="N10" s="3"/>
      <c r="O10" s="27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67" s="5" customFormat="1" ht="13.5" customHeight="1">
      <c r="A11" s="81"/>
      <c r="B11" s="41"/>
      <c r="C11" s="41"/>
      <c r="D11" s="41" t="s">
        <v>41</v>
      </c>
      <c r="E11" s="41"/>
      <c r="F11" s="80"/>
      <c r="G11" s="82"/>
      <c r="H11" s="82"/>
      <c r="I11" s="99"/>
      <c r="J11" s="28"/>
      <c r="K11" s="3"/>
      <c r="L11" s="3"/>
      <c r="M11" s="3"/>
      <c r="N11" s="3"/>
      <c r="O11" s="3"/>
      <c r="P11" s="3"/>
      <c r="Q11" s="3"/>
      <c r="R11" s="27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67" s="5" customFormat="1" ht="13.5" customHeight="1">
      <c r="A12" s="33"/>
      <c r="B12" s="34"/>
      <c r="C12" s="41"/>
      <c r="D12" s="41" t="s">
        <v>79</v>
      </c>
      <c r="E12" s="41"/>
      <c r="F12" s="42">
        <f>(0.45)*1.1</f>
        <v>0.49500000000000005</v>
      </c>
      <c r="G12" s="82"/>
      <c r="H12" s="82"/>
      <c r="I12" s="37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s="5" customFormat="1" ht="13.5" customHeight="1">
      <c r="A13" s="33"/>
      <c r="B13" s="34"/>
      <c r="C13" s="41"/>
      <c r="D13" s="41" t="s">
        <v>80</v>
      </c>
      <c r="E13" s="41"/>
      <c r="F13" s="42">
        <f>(3.75)*1.1</f>
        <v>4.125</v>
      </c>
      <c r="G13" s="82"/>
      <c r="H13" s="82"/>
      <c r="I13" s="37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67" s="5" customFormat="1" ht="13.5" customHeight="1">
      <c r="A14" s="33"/>
      <c r="B14" s="34"/>
      <c r="C14" s="41"/>
      <c r="D14" s="41" t="s">
        <v>81</v>
      </c>
      <c r="E14" s="41"/>
      <c r="F14" s="42">
        <f>(3.75)*1.1</f>
        <v>4.125</v>
      </c>
      <c r="G14" s="82"/>
      <c r="H14" s="82"/>
      <c r="I14" s="37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67" s="5" customFormat="1" ht="13.5" customHeight="1">
      <c r="A15" s="33"/>
      <c r="B15" s="34"/>
      <c r="C15" s="41"/>
      <c r="D15" s="41" t="s">
        <v>82</v>
      </c>
      <c r="E15" s="41"/>
      <c r="F15" s="42">
        <f>(2.6)*1.1</f>
        <v>2.8600000000000003</v>
      </c>
      <c r="G15" s="82"/>
      <c r="H15" s="82"/>
      <c r="I15" s="37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67" s="5" customFormat="1" ht="13.5" customHeight="1">
      <c r="A16" s="33"/>
      <c r="B16" s="34"/>
      <c r="C16" s="41"/>
      <c r="D16" s="41" t="s">
        <v>83</v>
      </c>
      <c r="E16" s="41"/>
      <c r="F16" s="42">
        <f>(4.3)*1.1</f>
        <v>4.7300000000000004</v>
      </c>
      <c r="G16" s="82"/>
      <c r="H16" s="82"/>
      <c r="I16" s="37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7" s="5" customFormat="1" ht="27" customHeight="1">
      <c r="A17" s="81"/>
      <c r="B17" s="41"/>
      <c r="C17" s="41"/>
      <c r="D17" s="41" t="s">
        <v>42</v>
      </c>
      <c r="E17" s="41"/>
      <c r="F17" s="100"/>
      <c r="G17" s="82"/>
      <c r="H17" s="82"/>
      <c r="I17" s="116"/>
      <c r="J17" s="117"/>
      <c r="K17" s="3"/>
      <c r="L17" s="3"/>
      <c r="M17" s="3"/>
      <c r="N17" s="3"/>
      <c r="O17" s="3"/>
      <c r="P17" s="3"/>
      <c r="Q17" s="3"/>
      <c r="R17" s="27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7" s="5" customFormat="1" ht="13.5" customHeight="1">
      <c r="A18" s="33">
        <v>2</v>
      </c>
      <c r="B18" s="34">
        <v>721</v>
      </c>
      <c r="C18" s="34" t="s">
        <v>39</v>
      </c>
      <c r="D18" s="34" t="s">
        <v>40</v>
      </c>
      <c r="E18" s="34" t="s">
        <v>25</v>
      </c>
      <c r="F18" s="46">
        <f>SUM(F20:F24)</f>
        <v>15.18</v>
      </c>
      <c r="G18" s="35"/>
      <c r="H18" s="35">
        <f>F18*G18</f>
        <v>0</v>
      </c>
      <c r="I18" s="37" t="s">
        <v>20</v>
      </c>
      <c r="J18" s="147"/>
      <c r="K18" s="3"/>
      <c r="L18" s="3"/>
      <c r="M18" s="3"/>
      <c r="N18" s="3"/>
      <c r="O18" s="27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7" s="5" customFormat="1" ht="13.5" customHeight="1">
      <c r="A19" s="81"/>
      <c r="B19" s="41"/>
      <c r="C19" s="41"/>
      <c r="D19" s="41" t="s">
        <v>41</v>
      </c>
      <c r="E19" s="41"/>
      <c r="F19" s="80"/>
      <c r="G19" s="82"/>
      <c r="H19" s="82"/>
      <c r="I19" s="99"/>
      <c r="J19" s="147"/>
      <c r="K19" s="3"/>
      <c r="L19" s="3"/>
      <c r="M19" s="3"/>
      <c r="N19" s="3"/>
      <c r="O19" s="3"/>
      <c r="P19" s="3"/>
      <c r="Q19" s="3"/>
      <c r="R19" s="27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7" s="5" customFormat="1" ht="13.5" customHeight="1">
      <c r="A20" s="33"/>
      <c r="B20" s="34"/>
      <c r="C20" s="41"/>
      <c r="D20" s="41" t="s">
        <v>84</v>
      </c>
      <c r="E20" s="41"/>
      <c r="F20" s="42">
        <f>(0.25)*1.1</f>
        <v>0.27500000000000002</v>
      </c>
      <c r="G20" s="82"/>
      <c r="H20" s="82"/>
      <c r="I20" s="37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</row>
    <row r="21" spans="1:67" s="5" customFormat="1" ht="13.5" customHeight="1">
      <c r="A21" s="33"/>
      <c r="B21" s="34"/>
      <c r="C21" s="41"/>
      <c r="D21" s="41" t="s">
        <v>85</v>
      </c>
      <c r="E21" s="41"/>
      <c r="F21" s="42">
        <f>(4.5)*1.1</f>
        <v>4.95</v>
      </c>
      <c r="G21" s="82"/>
      <c r="H21" s="82"/>
      <c r="I21" s="37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</row>
    <row r="22" spans="1:67" s="5" customFormat="1" ht="13.5" customHeight="1">
      <c r="A22" s="33"/>
      <c r="B22" s="34"/>
      <c r="C22" s="41"/>
      <c r="D22" s="41" t="s">
        <v>86</v>
      </c>
      <c r="E22" s="41"/>
      <c r="F22" s="42">
        <f>(3)*1.1</f>
        <v>3.3000000000000003</v>
      </c>
      <c r="G22" s="82"/>
      <c r="H22" s="82"/>
      <c r="I22" s="37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</row>
    <row r="23" spans="1:67" s="5" customFormat="1" ht="13.5" customHeight="1">
      <c r="A23" s="33"/>
      <c r="B23" s="34"/>
      <c r="C23" s="41"/>
      <c r="D23" s="41" t="s">
        <v>87</v>
      </c>
      <c r="E23" s="41"/>
      <c r="F23" s="42">
        <f>(3.8)*1.1</f>
        <v>4.18</v>
      </c>
      <c r="G23" s="82"/>
      <c r="H23" s="82"/>
      <c r="I23" s="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</row>
    <row r="24" spans="1:67" s="5" customFormat="1" ht="13.5" customHeight="1">
      <c r="A24" s="33"/>
      <c r="B24" s="34"/>
      <c r="C24" s="41"/>
      <c r="D24" s="41" t="s">
        <v>88</v>
      </c>
      <c r="E24" s="41"/>
      <c r="F24" s="42">
        <f>(2.25)*1.1</f>
        <v>2.4750000000000001</v>
      </c>
      <c r="G24" s="82"/>
      <c r="H24" s="82"/>
      <c r="I24" s="37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</row>
    <row r="25" spans="1:67" s="5" customFormat="1" ht="27" customHeight="1">
      <c r="A25" s="81"/>
      <c r="B25" s="41"/>
      <c r="C25" s="41"/>
      <c r="D25" s="41" t="s">
        <v>42</v>
      </c>
      <c r="E25" s="41"/>
      <c r="F25" s="100"/>
      <c r="G25" s="82"/>
      <c r="H25" s="82"/>
      <c r="I25" s="116"/>
      <c r="J25" s="117"/>
      <c r="K25" s="3"/>
      <c r="L25" s="3"/>
      <c r="M25" s="3"/>
      <c r="N25" s="3"/>
      <c r="O25" s="3"/>
      <c r="P25" s="3"/>
      <c r="Q25" s="3"/>
      <c r="R25" s="27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</row>
    <row r="26" spans="1:67" s="5" customFormat="1" ht="13.5" customHeight="1">
      <c r="A26" s="33">
        <v>3</v>
      </c>
      <c r="B26" s="34">
        <v>721</v>
      </c>
      <c r="C26" s="34" t="s">
        <v>89</v>
      </c>
      <c r="D26" s="34" t="s">
        <v>90</v>
      </c>
      <c r="E26" s="34" t="s">
        <v>25</v>
      </c>
      <c r="F26" s="46">
        <f>SUM(F28:F33)</f>
        <v>36.74</v>
      </c>
      <c r="G26" s="35"/>
      <c r="H26" s="35">
        <f>F26*G26</f>
        <v>0</v>
      </c>
      <c r="I26" s="37" t="s">
        <v>20</v>
      </c>
      <c r="J26" s="26"/>
      <c r="K26" s="3"/>
      <c r="L26" s="3"/>
      <c r="M26" s="3"/>
      <c r="N26" s="3"/>
      <c r="O26" s="27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</row>
    <row r="27" spans="1:67" s="5" customFormat="1" ht="13.5" customHeight="1">
      <c r="A27" s="81"/>
      <c r="B27" s="41"/>
      <c r="C27" s="41"/>
      <c r="D27" s="41" t="s">
        <v>41</v>
      </c>
      <c r="E27" s="41"/>
      <c r="F27" s="80"/>
      <c r="G27" s="82"/>
      <c r="H27" s="82"/>
      <c r="I27" s="99"/>
      <c r="J27" s="28"/>
      <c r="K27" s="3"/>
      <c r="L27" s="3"/>
      <c r="M27" s="3"/>
      <c r="N27" s="3"/>
      <c r="O27" s="3"/>
      <c r="P27" s="3"/>
      <c r="Q27" s="3"/>
      <c r="R27" s="27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</row>
    <row r="28" spans="1:67" s="5" customFormat="1" ht="13.5" customHeight="1">
      <c r="A28" s="33"/>
      <c r="B28" s="34"/>
      <c r="C28" s="41"/>
      <c r="D28" s="41" t="s">
        <v>91</v>
      </c>
      <c r="E28" s="41"/>
      <c r="F28" s="42">
        <f>(1.5)*1.1</f>
        <v>1.6500000000000001</v>
      </c>
      <c r="G28" s="82"/>
      <c r="H28" s="82"/>
      <c r="I28" s="37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</row>
    <row r="29" spans="1:67" s="5" customFormat="1" ht="13.5" customHeight="1">
      <c r="A29" s="33"/>
      <c r="B29" s="34"/>
      <c r="C29" s="41"/>
      <c r="D29" s="41" t="s">
        <v>92</v>
      </c>
      <c r="E29" s="41"/>
      <c r="F29" s="42">
        <f>(8.1)*1.1</f>
        <v>8.91</v>
      </c>
      <c r="G29" s="82"/>
      <c r="H29" s="82"/>
      <c r="I29" s="37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</row>
    <row r="30" spans="1:67" s="5" customFormat="1" ht="13.5" customHeight="1">
      <c r="A30" s="33"/>
      <c r="B30" s="34"/>
      <c r="C30" s="41"/>
      <c r="D30" s="41" t="s">
        <v>93</v>
      </c>
      <c r="E30" s="41"/>
      <c r="F30" s="42">
        <f>(8.05)*1.1</f>
        <v>8.8550000000000022</v>
      </c>
      <c r="G30" s="82"/>
      <c r="H30" s="82"/>
      <c r="I30" s="37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</row>
    <row r="31" spans="1:67" s="5" customFormat="1" ht="13.5" customHeight="1">
      <c r="A31" s="33"/>
      <c r="B31" s="34"/>
      <c r="C31" s="41"/>
      <c r="D31" s="41" t="s">
        <v>94</v>
      </c>
      <c r="E31" s="41"/>
      <c r="F31" s="42">
        <f>(8.65)*1.1</f>
        <v>9.5150000000000006</v>
      </c>
      <c r="G31" s="82"/>
      <c r="H31" s="82"/>
      <c r="I31" s="37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</row>
    <row r="32" spans="1:67" s="5" customFormat="1" ht="13.5" customHeight="1">
      <c r="A32" s="33"/>
      <c r="B32" s="34"/>
      <c r="C32" s="41"/>
      <c r="D32" s="41" t="s">
        <v>95</v>
      </c>
      <c r="E32" s="41"/>
      <c r="F32" s="42">
        <f>(6.1)*1.1</f>
        <v>6.71</v>
      </c>
      <c r="G32" s="82"/>
      <c r="H32" s="82"/>
      <c r="I32" s="37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</row>
    <row r="33" spans="1:67" s="5" customFormat="1" ht="13.5" customHeight="1">
      <c r="A33" s="33"/>
      <c r="B33" s="34"/>
      <c r="C33" s="41"/>
      <c r="D33" s="41" t="s">
        <v>96</v>
      </c>
      <c r="E33" s="41"/>
      <c r="F33" s="42">
        <f>(1)*1.1</f>
        <v>1.1000000000000001</v>
      </c>
      <c r="G33" s="82"/>
      <c r="H33" s="82"/>
      <c r="I33" s="37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</row>
    <row r="34" spans="1:67" s="5" customFormat="1" ht="27" customHeight="1">
      <c r="A34" s="81"/>
      <c r="B34" s="41"/>
      <c r="C34" s="41"/>
      <c r="D34" s="41" t="s">
        <v>42</v>
      </c>
      <c r="E34" s="41"/>
      <c r="F34" s="100"/>
      <c r="G34" s="82"/>
      <c r="H34" s="82"/>
      <c r="I34" s="116"/>
      <c r="J34" s="117"/>
      <c r="K34" s="3"/>
      <c r="L34" s="3"/>
      <c r="M34" s="3"/>
      <c r="N34" s="3"/>
      <c r="O34" s="3"/>
      <c r="P34" s="3"/>
      <c r="Q34" s="3"/>
      <c r="R34" s="27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</row>
    <row r="35" spans="1:67" s="5" customFormat="1" ht="13.5" customHeight="1">
      <c r="A35" s="33">
        <v>4</v>
      </c>
      <c r="B35" s="34">
        <v>721</v>
      </c>
      <c r="C35" s="34">
        <v>721175203</v>
      </c>
      <c r="D35" s="34" t="s">
        <v>97</v>
      </c>
      <c r="E35" s="34" t="s">
        <v>25</v>
      </c>
      <c r="F35" s="46">
        <f>SUM(F37:F40)</f>
        <v>8.14</v>
      </c>
      <c r="G35" s="35"/>
      <c r="H35" s="35">
        <f>F35*G35</f>
        <v>0</v>
      </c>
      <c r="I35" s="37" t="s">
        <v>98</v>
      </c>
      <c r="J35" s="26"/>
      <c r="K35" s="3"/>
      <c r="L35" s="3"/>
      <c r="M35" s="3"/>
      <c r="N35" s="3"/>
      <c r="O35" s="27"/>
      <c r="P35" s="27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</row>
    <row r="36" spans="1:67" s="5" customFormat="1" ht="13.5" customHeight="1">
      <c r="A36" s="81"/>
      <c r="B36" s="41"/>
      <c r="C36" s="41"/>
      <c r="D36" s="41" t="s">
        <v>99</v>
      </c>
      <c r="E36" s="41"/>
      <c r="F36" s="80"/>
      <c r="G36" s="82"/>
      <c r="H36" s="82"/>
      <c r="I36" s="99"/>
      <c r="J36" s="28"/>
      <c r="K36" s="3"/>
      <c r="L36" s="3"/>
      <c r="M36" s="3"/>
      <c r="N36" s="3"/>
      <c r="O36" s="3"/>
      <c r="P36" s="3"/>
      <c r="Q36" s="3"/>
      <c r="R36" s="27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</row>
    <row r="37" spans="1:67" s="5" customFormat="1" ht="13.5" customHeight="1">
      <c r="A37" s="33"/>
      <c r="B37" s="34"/>
      <c r="C37" s="41"/>
      <c r="D37" s="41" t="s">
        <v>100</v>
      </c>
      <c r="E37" s="41"/>
      <c r="F37" s="42">
        <f>(1.4)*1.1</f>
        <v>1.54</v>
      </c>
      <c r="G37" s="82"/>
      <c r="H37" s="82"/>
      <c r="I37" s="37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</row>
    <row r="38" spans="1:67" s="5" customFormat="1" ht="13.5" customHeight="1">
      <c r="A38" s="33"/>
      <c r="B38" s="34"/>
      <c r="C38" s="41"/>
      <c r="D38" s="41" t="s">
        <v>101</v>
      </c>
      <c r="E38" s="41"/>
      <c r="F38" s="42">
        <f>(2)*1.1</f>
        <v>2.2000000000000002</v>
      </c>
      <c r="G38" s="82"/>
      <c r="H38" s="82"/>
      <c r="I38" s="37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</row>
    <row r="39" spans="1:67" s="5" customFormat="1" ht="13.5" customHeight="1">
      <c r="A39" s="33"/>
      <c r="B39" s="34"/>
      <c r="C39" s="41"/>
      <c r="D39" s="41" t="s">
        <v>102</v>
      </c>
      <c r="E39" s="41"/>
      <c r="F39" s="42">
        <f>(2)*1.1</f>
        <v>2.2000000000000002</v>
      </c>
      <c r="G39" s="82"/>
      <c r="H39" s="82"/>
      <c r="I39" s="37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</row>
    <row r="40" spans="1:67" s="5" customFormat="1" ht="13.5" customHeight="1">
      <c r="A40" s="33"/>
      <c r="B40" s="34"/>
      <c r="C40" s="41"/>
      <c r="D40" s="41" t="s">
        <v>103</v>
      </c>
      <c r="E40" s="41"/>
      <c r="F40" s="42">
        <f>(2)*1.1</f>
        <v>2.2000000000000002</v>
      </c>
      <c r="G40" s="82"/>
      <c r="H40" s="82"/>
      <c r="I40" s="37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</row>
    <row r="41" spans="1:67" s="5" customFormat="1" ht="27" customHeight="1">
      <c r="A41" s="81"/>
      <c r="B41" s="41"/>
      <c r="C41" s="41"/>
      <c r="D41" s="41" t="s">
        <v>42</v>
      </c>
      <c r="E41" s="41"/>
      <c r="F41" s="100"/>
      <c r="G41" s="82"/>
      <c r="H41" s="82"/>
      <c r="I41" s="116"/>
      <c r="J41" s="117"/>
      <c r="K41" s="3"/>
      <c r="L41" s="3"/>
      <c r="M41" s="3"/>
      <c r="N41" s="3"/>
      <c r="O41" s="3"/>
      <c r="P41" s="3"/>
      <c r="Q41" s="3"/>
      <c r="R41" s="27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</row>
    <row r="42" spans="1:67" s="5" customFormat="1" ht="13.5" customHeight="1">
      <c r="A42" s="33">
        <v>5</v>
      </c>
      <c r="B42" s="34">
        <v>721</v>
      </c>
      <c r="C42" s="34">
        <v>721175204</v>
      </c>
      <c r="D42" s="34" t="s">
        <v>104</v>
      </c>
      <c r="E42" s="34" t="s">
        <v>25</v>
      </c>
      <c r="F42" s="46">
        <f>SUM(F44:F48)</f>
        <v>20.074999999999999</v>
      </c>
      <c r="G42" s="35"/>
      <c r="H42" s="35">
        <f>F42*G42</f>
        <v>0</v>
      </c>
      <c r="I42" s="37" t="s">
        <v>98</v>
      </c>
      <c r="J42" s="26"/>
      <c r="K42" s="3"/>
      <c r="L42" s="3"/>
      <c r="M42" s="3"/>
      <c r="N42" s="3"/>
      <c r="O42" s="27"/>
      <c r="P42" s="27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</row>
    <row r="43" spans="1:67" s="5" customFormat="1" ht="13.5" customHeight="1">
      <c r="A43" s="81"/>
      <c r="B43" s="41"/>
      <c r="C43" s="41"/>
      <c r="D43" s="41" t="s">
        <v>99</v>
      </c>
      <c r="E43" s="41"/>
      <c r="F43" s="80"/>
      <c r="G43" s="82"/>
      <c r="H43" s="82"/>
      <c r="I43" s="99"/>
      <c r="J43" s="28"/>
      <c r="K43" s="3"/>
      <c r="L43" s="3"/>
      <c r="M43" s="3"/>
      <c r="N43" s="3"/>
      <c r="O43" s="3"/>
      <c r="P43" s="3"/>
      <c r="Q43" s="3"/>
      <c r="R43" s="27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</row>
    <row r="44" spans="1:67" s="5" customFormat="1" ht="13.5" customHeight="1">
      <c r="A44" s="33"/>
      <c r="B44" s="34"/>
      <c r="C44" s="41"/>
      <c r="D44" s="41" t="s">
        <v>105</v>
      </c>
      <c r="E44" s="41"/>
      <c r="F44" s="42">
        <f>(9.5)*1.1</f>
        <v>10.450000000000001</v>
      </c>
      <c r="G44" s="82"/>
      <c r="H44" s="82"/>
      <c r="I44" s="37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</row>
    <row r="45" spans="1:67" s="5" customFormat="1" ht="13.5" customHeight="1">
      <c r="A45" s="33"/>
      <c r="B45" s="34"/>
      <c r="C45" s="41"/>
      <c r="D45" s="41" t="s">
        <v>106</v>
      </c>
      <c r="E45" s="41"/>
      <c r="F45" s="42">
        <f>(1.65)*1.1</f>
        <v>1.8149999999999999</v>
      </c>
      <c r="G45" s="82"/>
      <c r="H45" s="82"/>
      <c r="I45" s="37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</row>
    <row r="46" spans="1:67" s="5" customFormat="1" ht="13.5" customHeight="1">
      <c r="A46" s="33"/>
      <c r="B46" s="34"/>
      <c r="C46" s="41"/>
      <c r="D46" s="41" t="s">
        <v>107</v>
      </c>
      <c r="E46" s="41"/>
      <c r="F46" s="42">
        <f>(1.65)*1.1</f>
        <v>1.8149999999999999</v>
      </c>
      <c r="G46" s="82"/>
      <c r="H46" s="82"/>
      <c r="I46" s="37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</row>
    <row r="47" spans="1:67" s="5" customFormat="1" ht="13.5" customHeight="1">
      <c r="A47" s="33"/>
      <c r="B47" s="34"/>
      <c r="C47" s="41"/>
      <c r="D47" s="41" t="s">
        <v>87</v>
      </c>
      <c r="E47" s="41"/>
      <c r="F47" s="42">
        <f>(3.8)*1.1</f>
        <v>4.18</v>
      </c>
      <c r="G47" s="82"/>
      <c r="H47" s="82"/>
      <c r="I47" s="37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</row>
    <row r="48" spans="1:67" s="5" customFormat="1" ht="13.5" customHeight="1">
      <c r="A48" s="33"/>
      <c r="B48" s="34"/>
      <c r="C48" s="41"/>
      <c r="D48" s="41" t="s">
        <v>108</v>
      </c>
      <c r="E48" s="41"/>
      <c r="F48" s="42">
        <f>(1.65)*1.1</f>
        <v>1.8149999999999999</v>
      </c>
      <c r="G48" s="82"/>
      <c r="H48" s="82"/>
      <c r="I48" s="37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</row>
    <row r="49" spans="1:67" s="5" customFormat="1" ht="27" customHeight="1">
      <c r="A49" s="81"/>
      <c r="B49" s="41"/>
      <c r="C49" s="41"/>
      <c r="D49" s="41" t="s">
        <v>42</v>
      </c>
      <c r="E49" s="41"/>
      <c r="F49" s="100"/>
      <c r="G49" s="82"/>
      <c r="H49" s="82"/>
      <c r="I49" s="116"/>
      <c r="J49" s="117"/>
      <c r="K49" s="3"/>
      <c r="L49" s="3"/>
      <c r="M49" s="3"/>
      <c r="N49" s="3"/>
      <c r="O49" s="3"/>
      <c r="P49" s="3"/>
      <c r="Q49" s="3"/>
      <c r="R49" s="27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</row>
    <row r="50" spans="1:67" s="5" customFormat="1" ht="13.5" customHeight="1">
      <c r="A50" s="33">
        <v>6</v>
      </c>
      <c r="B50" s="34">
        <v>721</v>
      </c>
      <c r="C50" s="34">
        <v>721175205</v>
      </c>
      <c r="D50" s="34" t="s">
        <v>109</v>
      </c>
      <c r="E50" s="34" t="s">
        <v>25</v>
      </c>
      <c r="F50" s="46">
        <f>SUM(F52:F54)</f>
        <v>9.0750000000000011</v>
      </c>
      <c r="G50" s="35"/>
      <c r="H50" s="35">
        <f>F50*G50</f>
        <v>0</v>
      </c>
      <c r="I50" s="37" t="s">
        <v>98</v>
      </c>
      <c r="J50" s="26"/>
      <c r="K50" s="3"/>
      <c r="L50" s="3"/>
      <c r="M50" s="3"/>
      <c r="N50" s="3"/>
      <c r="O50" s="27"/>
      <c r="P50" s="27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</row>
    <row r="51" spans="1:67" s="5" customFormat="1" ht="13.5" customHeight="1">
      <c r="A51" s="81"/>
      <c r="B51" s="41"/>
      <c r="C51" s="41"/>
      <c r="D51" s="41" t="s">
        <v>99</v>
      </c>
      <c r="E51" s="41"/>
      <c r="F51" s="80"/>
      <c r="G51" s="82"/>
      <c r="H51" s="82"/>
      <c r="I51" s="99"/>
      <c r="J51" s="28"/>
      <c r="K51" s="3"/>
      <c r="L51" s="3"/>
      <c r="M51" s="3"/>
      <c r="N51" s="3"/>
      <c r="O51" s="3"/>
      <c r="P51" s="3"/>
      <c r="Q51" s="3"/>
      <c r="R51" s="27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</row>
    <row r="52" spans="1:67" s="5" customFormat="1" ht="13.5" customHeight="1">
      <c r="A52" s="33"/>
      <c r="B52" s="34"/>
      <c r="C52" s="41"/>
      <c r="D52" s="41" t="s">
        <v>110</v>
      </c>
      <c r="E52" s="41"/>
      <c r="F52" s="42">
        <f>(2.75)*1.1</f>
        <v>3.0250000000000004</v>
      </c>
      <c r="G52" s="82"/>
      <c r="H52" s="82"/>
      <c r="I52" s="37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</row>
    <row r="53" spans="1:67" s="5" customFormat="1" ht="13.5" customHeight="1">
      <c r="A53" s="33"/>
      <c r="B53" s="34"/>
      <c r="C53" s="41"/>
      <c r="D53" s="41" t="s">
        <v>111</v>
      </c>
      <c r="E53" s="41"/>
      <c r="F53" s="42">
        <f>(2.75)*1.1</f>
        <v>3.0250000000000004</v>
      </c>
      <c r="G53" s="82"/>
      <c r="H53" s="82"/>
      <c r="I53" s="37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</row>
    <row r="54" spans="1:67" s="5" customFormat="1" ht="13.5" customHeight="1">
      <c r="A54" s="33"/>
      <c r="B54" s="34"/>
      <c r="C54" s="41"/>
      <c r="D54" s="41" t="s">
        <v>112</v>
      </c>
      <c r="E54" s="41"/>
      <c r="F54" s="42">
        <f>(2.75)*1.1</f>
        <v>3.0250000000000004</v>
      </c>
      <c r="G54" s="82"/>
      <c r="H54" s="82"/>
      <c r="I54" s="37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</row>
    <row r="55" spans="1:67" s="5" customFormat="1" ht="27" customHeight="1">
      <c r="A55" s="81"/>
      <c r="B55" s="41"/>
      <c r="C55" s="41"/>
      <c r="D55" s="41" t="s">
        <v>42</v>
      </c>
      <c r="E55" s="41"/>
      <c r="F55" s="100"/>
      <c r="G55" s="82"/>
      <c r="H55" s="82"/>
      <c r="I55" s="116"/>
      <c r="J55" s="117"/>
      <c r="K55" s="3"/>
      <c r="L55" s="3"/>
      <c r="M55" s="3"/>
      <c r="N55" s="3"/>
      <c r="O55" s="3"/>
      <c r="P55" s="3"/>
      <c r="Q55" s="3"/>
      <c r="R55" s="27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</row>
    <row r="56" spans="1:67" s="5" customFormat="1" ht="13.5" customHeight="1">
      <c r="A56" s="33">
        <v>7</v>
      </c>
      <c r="B56" s="34">
        <v>721</v>
      </c>
      <c r="C56" s="34">
        <v>721175211</v>
      </c>
      <c r="D56" s="34" t="s">
        <v>113</v>
      </c>
      <c r="E56" s="34" t="s">
        <v>25</v>
      </c>
      <c r="F56" s="46">
        <f>SUM(F58:F62)</f>
        <v>21.230000000000004</v>
      </c>
      <c r="G56" s="35"/>
      <c r="H56" s="35">
        <f>F56*G56</f>
        <v>0</v>
      </c>
      <c r="I56" s="37" t="s">
        <v>98</v>
      </c>
      <c r="J56" s="26"/>
      <c r="K56" s="3"/>
      <c r="L56" s="3"/>
      <c r="M56" s="3"/>
      <c r="N56" s="3"/>
      <c r="O56" s="27"/>
      <c r="P56" s="27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</row>
    <row r="57" spans="1:67" s="5" customFormat="1" ht="13.5" customHeight="1">
      <c r="A57" s="81"/>
      <c r="B57" s="41"/>
      <c r="C57" s="41"/>
      <c r="D57" s="41" t="s">
        <v>99</v>
      </c>
      <c r="E57" s="41"/>
      <c r="F57" s="80"/>
      <c r="G57" s="82"/>
      <c r="H57" s="82"/>
      <c r="I57" s="99"/>
      <c r="J57" s="28"/>
      <c r="K57" s="3"/>
      <c r="L57" s="3"/>
      <c r="M57" s="3"/>
      <c r="N57" s="3"/>
      <c r="O57" s="3"/>
      <c r="P57" s="3"/>
      <c r="Q57" s="3"/>
      <c r="R57" s="27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</row>
    <row r="58" spans="1:67" s="5" customFormat="1" ht="13.5" customHeight="1">
      <c r="A58" s="81"/>
      <c r="B58" s="41"/>
      <c r="C58" s="41"/>
      <c r="D58" s="41" t="s">
        <v>114</v>
      </c>
      <c r="E58" s="41"/>
      <c r="F58" s="42">
        <f>(5.5)*1.1</f>
        <v>6.0500000000000007</v>
      </c>
      <c r="G58" s="82"/>
      <c r="H58" s="82"/>
      <c r="I58" s="37"/>
      <c r="J58" s="118"/>
      <c r="K58" s="3"/>
      <c r="L58" s="3"/>
      <c r="M58" s="3"/>
      <c r="N58" s="3"/>
      <c r="O58" s="3"/>
      <c r="P58" s="3"/>
      <c r="Q58" s="3"/>
      <c r="R58" s="27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</row>
    <row r="59" spans="1:67" s="5" customFormat="1" ht="13.5" customHeight="1">
      <c r="A59" s="33"/>
      <c r="B59" s="34"/>
      <c r="C59" s="41"/>
      <c r="D59" s="41" t="s">
        <v>115</v>
      </c>
      <c r="E59" s="41"/>
      <c r="F59" s="42">
        <f>(5.85)*1.1</f>
        <v>6.4350000000000005</v>
      </c>
      <c r="G59" s="82"/>
      <c r="H59" s="82"/>
      <c r="I59" s="37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</row>
    <row r="60" spans="1:67" s="5" customFormat="1" ht="13.5" customHeight="1">
      <c r="A60" s="33"/>
      <c r="B60" s="34"/>
      <c r="C60" s="41"/>
      <c r="D60" s="41" t="s">
        <v>116</v>
      </c>
      <c r="E60" s="41"/>
      <c r="F60" s="42">
        <f>(4.65)*1.1</f>
        <v>5.1150000000000011</v>
      </c>
      <c r="G60" s="82"/>
      <c r="H60" s="82"/>
      <c r="I60" s="37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</row>
    <row r="61" spans="1:67" s="5" customFormat="1" ht="13.5" customHeight="1">
      <c r="A61" s="33"/>
      <c r="B61" s="34"/>
      <c r="C61" s="41"/>
      <c r="D61" s="41" t="s">
        <v>117</v>
      </c>
      <c r="E61" s="41"/>
      <c r="F61" s="42">
        <f>(2.2)*1.1</f>
        <v>2.4200000000000004</v>
      </c>
      <c r="G61" s="82"/>
      <c r="H61" s="82"/>
      <c r="I61" s="37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</row>
    <row r="62" spans="1:67" s="5" customFormat="1" ht="13.5" customHeight="1">
      <c r="A62" s="33"/>
      <c r="B62" s="34"/>
      <c r="C62" s="41"/>
      <c r="D62" s="41" t="s">
        <v>118</v>
      </c>
      <c r="E62" s="41"/>
      <c r="F62" s="42">
        <f>(1.1)*1.1</f>
        <v>1.2100000000000002</v>
      </c>
      <c r="G62" s="82"/>
      <c r="H62" s="82"/>
      <c r="I62" s="37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</row>
    <row r="63" spans="1:67" s="5" customFormat="1" ht="27" customHeight="1">
      <c r="A63" s="81"/>
      <c r="B63" s="41"/>
      <c r="C63" s="41"/>
      <c r="D63" s="41" t="s">
        <v>42</v>
      </c>
      <c r="E63" s="41"/>
      <c r="F63" s="100"/>
      <c r="G63" s="82"/>
      <c r="H63" s="82"/>
      <c r="I63" s="116"/>
      <c r="J63" s="117"/>
      <c r="K63" s="3"/>
      <c r="L63" s="3"/>
      <c r="M63" s="3"/>
      <c r="N63" s="3"/>
      <c r="O63" s="3"/>
      <c r="P63" s="3"/>
      <c r="Q63" s="3"/>
      <c r="R63" s="27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</row>
    <row r="64" spans="1:67" s="5" customFormat="1" ht="13.5" customHeight="1">
      <c r="A64" s="33">
        <v>8</v>
      </c>
      <c r="B64" s="34">
        <v>721</v>
      </c>
      <c r="C64" s="34">
        <v>721175212</v>
      </c>
      <c r="D64" s="34" t="s">
        <v>119</v>
      </c>
      <c r="E64" s="34" t="s">
        <v>25</v>
      </c>
      <c r="F64" s="46">
        <f>SUM(F66:F71)</f>
        <v>117.81</v>
      </c>
      <c r="G64" s="35"/>
      <c r="H64" s="35">
        <f>F64*G64</f>
        <v>0</v>
      </c>
      <c r="I64" s="37" t="s">
        <v>98</v>
      </c>
      <c r="J64" s="26"/>
      <c r="K64" s="3"/>
      <c r="L64" s="3"/>
      <c r="M64" s="3"/>
      <c r="N64" s="3"/>
      <c r="O64" s="27"/>
      <c r="P64" s="27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</row>
    <row r="65" spans="1:67" s="5" customFormat="1" ht="13.5" customHeight="1">
      <c r="A65" s="81"/>
      <c r="B65" s="41"/>
      <c r="C65" s="41"/>
      <c r="D65" s="41" t="s">
        <v>99</v>
      </c>
      <c r="E65" s="41"/>
      <c r="F65" s="80"/>
      <c r="G65" s="82"/>
      <c r="H65" s="82"/>
      <c r="I65" s="99"/>
      <c r="J65" s="28"/>
      <c r="K65" s="3"/>
      <c r="L65" s="3"/>
      <c r="M65" s="3"/>
      <c r="N65" s="3"/>
      <c r="O65" s="3"/>
      <c r="P65" s="3"/>
      <c r="Q65" s="3"/>
      <c r="R65" s="27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</row>
    <row r="66" spans="1:67" s="5" customFormat="1" ht="13.5" customHeight="1">
      <c r="A66" s="81"/>
      <c r="B66" s="41"/>
      <c r="C66" s="41"/>
      <c r="D66" s="41" t="s">
        <v>120</v>
      </c>
      <c r="E66" s="41"/>
      <c r="F66" s="42">
        <f>(9.9)*1.1</f>
        <v>10.89</v>
      </c>
      <c r="G66" s="82"/>
      <c r="H66" s="82"/>
      <c r="I66" s="37"/>
      <c r="J66" s="28"/>
      <c r="K66" s="3"/>
      <c r="L66" s="3"/>
      <c r="M66" s="3"/>
      <c r="N66" s="3"/>
      <c r="O66" s="3"/>
      <c r="P66" s="3"/>
      <c r="Q66" s="3"/>
      <c r="R66" s="27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</row>
    <row r="67" spans="1:67" s="5" customFormat="1" ht="13.5" customHeight="1">
      <c r="A67" s="33"/>
      <c r="B67" s="34"/>
      <c r="C67" s="41"/>
      <c r="D67" s="41" t="s">
        <v>121</v>
      </c>
      <c r="E67" s="41"/>
      <c r="F67" s="42">
        <f>(27.4)*1.1</f>
        <v>30.14</v>
      </c>
      <c r="G67" s="82"/>
      <c r="H67" s="82"/>
      <c r="I67" s="37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</row>
    <row r="68" spans="1:67" s="5" customFormat="1" ht="13.5" customHeight="1">
      <c r="A68" s="33"/>
      <c r="B68" s="34"/>
      <c r="C68" s="41"/>
      <c r="D68" s="41" t="s">
        <v>122</v>
      </c>
      <c r="E68" s="41"/>
      <c r="F68" s="42">
        <f>(27.05)*1.1</f>
        <v>29.755000000000003</v>
      </c>
      <c r="G68" s="82"/>
      <c r="H68" s="82"/>
      <c r="I68" s="37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</row>
    <row r="69" spans="1:67" s="5" customFormat="1" ht="13.5" customHeight="1">
      <c r="A69" s="33"/>
      <c r="B69" s="34"/>
      <c r="C69" s="41"/>
      <c r="D69" s="41" t="s">
        <v>123</v>
      </c>
      <c r="E69" s="41"/>
      <c r="F69" s="42">
        <f>(20.45)*1.1</f>
        <v>22.495000000000001</v>
      </c>
      <c r="G69" s="82"/>
      <c r="H69" s="82"/>
      <c r="I69" s="37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</row>
    <row r="70" spans="1:67" s="5" customFormat="1" ht="13.5" customHeight="1">
      <c r="A70" s="33"/>
      <c r="B70" s="34"/>
      <c r="C70" s="41"/>
      <c r="D70" s="41" t="s">
        <v>124</v>
      </c>
      <c r="E70" s="41"/>
      <c r="F70" s="42">
        <f>(18.25)*1.1</f>
        <v>20.075000000000003</v>
      </c>
      <c r="G70" s="82"/>
      <c r="H70" s="82"/>
      <c r="I70" s="37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</row>
    <row r="71" spans="1:67" s="5" customFormat="1" ht="13.5" customHeight="1">
      <c r="A71" s="33"/>
      <c r="B71" s="34"/>
      <c r="C71" s="41"/>
      <c r="D71" s="41" t="s">
        <v>125</v>
      </c>
      <c r="E71" s="41"/>
      <c r="F71" s="42">
        <f>(4.05)*1.1</f>
        <v>4.4550000000000001</v>
      </c>
      <c r="G71" s="82"/>
      <c r="H71" s="82"/>
      <c r="I71" s="3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</row>
    <row r="72" spans="1:67" s="5" customFormat="1" ht="27" customHeight="1">
      <c r="A72" s="81"/>
      <c r="B72" s="41"/>
      <c r="C72" s="41"/>
      <c r="D72" s="41" t="s">
        <v>42</v>
      </c>
      <c r="E72" s="41"/>
      <c r="F72" s="100"/>
      <c r="G72" s="82"/>
      <c r="H72" s="82"/>
      <c r="I72" s="116"/>
      <c r="J72" s="117"/>
      <c r="K72" s="3"/>
      <c r="L72" s="3"/>
      <c r="M72" s="3"/>
      <c r="N72" s="3"/>
      <c r="O72" s="3"/>
      <c r="P72" s="3"/>
      <c r="Q72" s="3"/>
      <c r="R72" s="27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</row>
    <row r="73" spans="1:67" s="5" customFormat="1" ht="13.5" customHeight="1">
      <c r="A73" s="33">
        <v>9</v>
      </c>
      <c r="B73" s="34">
        <v>721</v>
      </c>
      <c r="C73" s="34">
        <v>721175214</v>
      </c>
      <c r="D73" s="34" t="s">
        <v>126</v>
      </c>
      <c r="E73" s="34" t="s">
        <v>25</v>
      </c>
      <c r="F73" s="46">
        <f>SUM(F75:F79)</f>
        <v>33.605000000000004</v>
      </c>
      <c r="G73" s="35"/>
      <c r="H73" s="35">
        <f>F73*G73</f>
        <v>0</v>
      </c>
      <c r="I73" s="37" t="s">
        <v>98</v>
      </c>
      <c r="J73" s="26"/>
      <c r="K73" s="3"/>
      <c r="L73" s="3"/>
      <c r="M73" s="3"/>
      <c r="N73" s="3"/>
      <c r="O73" s="27"/>
      <c r="P73" s="27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</row>
    <row r="74" spans="1:67" s="5" customFormat="1" ht="13.5" customHeight="1">
      <c r="A74" s="81"/>
      <c r="B74" s="41"/>
      <c r="C74" s="41"/>
      <c r="D74" s="41" t="s">
        <v>99</v>
      </c>
      <c r="E74" s="41"/>
      <c r="F74" s="80"/>
      <c r="G74" s="82"/>
      <c r="H74" s="82"/>
      <c r="I74" s="99"/>
      <c r="J74" s="28"/>
      <c r="K74" s="3"/>
      <c r="L74" s="3"/>
      <c r="M74" s="3"/>
      <c r="N74" s="3"/>
      <c r="O74" s="3"/>
      <c r="P74" s="3"/>
      <c r="Q74" s="3"/>
      <c r="R74" s="27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</row>
    <row r="75" spans="1:67" s="5" customFormat="1" ht="13.5" customHeight="1">
      <c r="A75" s="81"/>
      <c r="B75" s="41"/>
      <c r="C75" s="41"/>
      <c r="D75" s="41" t="s">
        <v>127</v>
      </c>
      <c r="E75" s="41"/>
      <c r="F75" s="42">
        <f>(11.75)*1.1</f>
        <v>12.925000000000001</v>
      </c>
      <c r="G75" s="82"/>
      <c r="H75" s="82"/>
      <c r="I75" s="37"/>
      <c r="J75" s="28"/>
      <c r="K75" s="3"/>
      <c r="L75" s="3"/>
      <c r="M75" s="3"/>
      <c r="N75" s="3"/>
      <c r="O75" s="3"/>
      <c r="P75" s="3"/>
      <c r="Q75" s="3"/>
      <c r="R75" s="27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</row>
    <row r="76" spans="1:67" s="5" customFormat="1" ht="13.5" customHeight="1">
      <c r="A76" s="33"/>
      <c r="B76" s="34"/>
      <c r="C76" s="41"/>
      <c r="D76" s="41" t="s">
        <v>128</v>
      </c>
      <c r="E76" s="41"/>
      <c r="F76" s="42">
        <f>(4.75)*1.1</f>
        <v>5.2250000000000005</v>
      </c>
      <c r="G76" s="82"/>
      <c r="H76" s="82"/>
      <c r="I76" s="37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</row>
    <row r="77" spans="1:67" s="5" customFormat="1" ht="13.5" customHeight="1">
      <c r="A77" s="33"/>
      <c r="B77" s="34"/>
      <c r="C77" s="41"/>
      <c r="D77" s="41" t="s">
        <v>116</v>
      </c>
      <c r="E77" s="41"/>
      <c r="F77" s="42">
        <f>(4.65)*1.1</f>
        <v>5.1150000000000011</v>
      </c>
      <c r="G77" s="82"/>
      <c r="H77" s="82"/>
      <c r="I77" s="37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</row>
    <row r="78" spans="1:67" s="5" customFormat="1" ht="13.5" customHeight="1">
      <c r="A78" s="33"/>
      <c r="B78" s="34"/>
      <c r="C78" s="41"/>
      <c r="D78" s="41" t="s">
        <v>129</v>
      </c>
      <c r="E78" s="41"/>
      <c r="F78" s="42">
        <f>(4.65)*1.1</f>
        <v>5.1150000000000011</v>
      </c>
      <c r="G78" s="82"/>
      <c r="H78" s="82"/>
      <c r="I78" s="37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</row>
    <row r="79" spans="1:67" s="5" customFormat="1" ht="13.5" customHeight="1">
      <c r="A79" s="33"/>
      <c r="B79" s="34"/>
      <c r="C79" s="41"/>
      <c r="D79" s="41" t="s">
        <v>130</v>
      </c>
      <c r="E79" s="41"/>
      <c r="F79" s="42">
        <f>(4.75)*1.1</f>
        <v>5.2250000000000005</v>
      </c>
      <c r="G79" s="82"/>
      <c r="H79" s="82"/>
      <c r="I79" s="37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</row>
    <row r="80" spans="1:67" s="5" customFormat="1" ht="27" customHeight="1">
      <c r="A80" s="81"/>
      <c r="B80" s="41"/>
      <c r="C80" s="41"/>
      <c r="D80" s="41" t="s">
        <v>42</v>
      </c>
      <c r="E80" s="41"/>
      <c r="F80" s="100"/>
      <c r="G80" s="82"/>
      <c r="H80" s="82"/>
      <c r="I80" s="116"/>
      <c r="J80" s="117"/>
      <c r="K80" s="3"/>
      <c r="L80" s="3"/>
      <c r="M80" s="3"/>
      <c r="N80" s="3"/>
      <c r="O80" s="3"/>
      <c r="P80" s="3"/>
      <c r="Q80" s="3"/>
      <c r="R80" s="27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</row>
    <row r="81" spans="1:18" s="3" customFormat="1" ht="13.5" customHeight="1">
      <c r="A81" s="33">
        <v>10</v>
      </c>
      <c r="B81" s="34">
        <v>721</v>
      </c>
      <c r="C81" s="34">
        <v>721290111</v>
      </c>
      <c r="D81" s="34" t="s">
        <v>43</v>
      </c>
      <c r="E81" s="34" t="s">
        <v>25</v>
      </c>
      <c r="F81" s="46">
        <f>SUM(F82:F85)</f>
        <v>222.35</v>
      </c>
      <c r="G81" s="35"/>
      <c r="H81" s="35">
        <f>F81*G81</f>
        <v>0</v>
      </c>
      <c r="I81" s="37" t="s">
        <v>33</v>
      </c>
      <c r="J81" s="119"/>
      <c r="R81" s="27"/>
    </row>
    <row r="82" spans="1:18" s="3" customFormat="1" ht="13.5" customHeight="1">
      <c r="A82" s="33"/>
      <c r="B82" s="34"/>
      <c r="C82" s="34"/>
      <c r="D82" s="41" t="s">
        <v>131</v>
      </c>
      <c r="E82" s="36"/>
      <c r="F82" s="42">
        <f>(14.85)</f>
        <v>14.85</v>
      </c>
      <c r="G82" s="35"/>
      <c r="H82" s="35"/>
      <c r="I82" s="37"/>
      <c r="J82" s="120"/>
      <c r="R82" s="27"/>
    </row>
    <row r="83" spans="1:18" s="3" customFormat="1" ht="13.5" customHeight="1">
      <c r="A83" s="33"/>
      <c r="B83" s="34"/>
      <c r="C83" s="34"/>
      <c r="D83" s="41" t="s">
        <v>132</v>
      </c>
      <c r="E83" s="36"/>
      <c r="F83" s="42">
        <f>(13.8+7.4)</f>
        <v>21.200000000000003</v>
      </c>
      <c r="G83" s="35"/>
      <c r="H83" s="35"/>
      <c r="I83" s="37"/>
      <c r="J83" s="120"/>
      <c r="K83" s="121"/>
      <c r="R83" s="27"/>
    </row>
    <row r="84" spans="1:18" s="3" customFormat="1" ht="13.5" customHeight="1">
      <c r="A84" s="33"/>
      <c r="B84" s="34"/>
      <c r="C84" s="34"/>
      <c r="D84" s="41" t="s">
        <v>133</v>
      </c>
      <c r="E84" s="36"/>
      <c r="F84" s="42">
        <f>(18.25+19.3)</f>
        <v>37.549999999999997</v>
      </c>
      <c r="G84" s="35"/>
      <c r="H84" s="35"/>
      <c r="I84" s="37"/>
      <c r="J84" s="120"/>
      <c r="R84" s="27"/>
    </row>
    <row r="85" spans="1:18" s="3" customFormat="1" ht="13.5" customHeight="1">
      <c r="A85" s="33"/>
      <c r="B85" s="34"/>
      <c r="C85" s="34"/>
      <c r="D85" s="41" t="s">
        <v>134</v>
      </c>
      <c r="E85" s="36"/>
      <c r="F85" s="42">
        <f>(33.4+8.25+107.1)</f>
        <v>148.75</v>
      </c>
      <c r="G85" s="35"/>
      <c r="H85" s="35"/>
      <c r="I85" s="37"/>
      <c r="J85" s="120"/>
      <c r="R85" s="27"/>
    </row>
    <row r="86" spans="1:18" s="3" customFormat="1" ht="13.5" customHeight="1">
      <c r="A86" s="33">
        <v>11</v>
      </c>
      <c r="B86" s="34">
        <v>721</v>
      </c>
      <c r="C86" s="34">
        <v>721290112</v>
      </c>
      <c r="D86" s="34" t="s">
        <v>135</v>
      </c>
      <c r="E86" s="34" t="s">
        <v>25</v>
      </c>
      <c r="F86" s="46">
        <f>SUM(F87)</f>
        <v>30.55</v>
      </c>
      <c r="G86" s="35"/>
      <c r="H86" s="35">
        <f>F86*G86</f>
        <v>0</v>
      </c>
      <c r="I86" s="37" t="s">
        <v>33</v>
      </c>
      <c r="J86" s="122"/>
      <c r="R86" s="27"/>
    </row>
    <row r="87" spans="1:18" s="3" customFormat="1" ht="13.5" customHeight="1">
      <c r="A87" s="33"/>
      <c r="B87" s="34"/>
      <c r="C87" s="34"/>
      <c r="D87" s="41" t="s">
        <v>136</v>
      </c>
      <c r="E87" s="36"/>
      <c r="F87" s="42">
        <f>(30.55)</f>
        <v>30.55</v>
      </c>
      <c r="G87" s="35"/>
      <c r="H87" s="35"/>
      <c r="I87" s="37"/>
      <c r="J87" s="28"/>
      <c r="R87" s="27"/>
    </row>
    <row r="88" spans="1:18" s="3" customFormat="1" ht="13.5" customHeight="1">
      <c r="A88" s="33">
        <v>12</v>
      </c>
      <c r="B88" s="34">
        <v>721</v>
      </c>
      <c r="C88" s="34" t="s">
        <v>44</v>
      </c>
      <c r="D88" s="34" t="s">
        <v>137</v>
      </c>
      <c r="E88" s="34" t="s">
        <v>24</v>
      </c>
      <c r="F88" s="46">
        <f>SUM(F90)</f>
        <v>8</v>
      </c>
      <c r="G88" s="35"/>
      <c r="H88" s="35">
        <f>F88*G88</f>
        <v>0</v>
      </c>
      <c r="I88" s="37" t="s">
        <v>20</v>
      </c>
      <c r="J88" s="50"/>
    </row>
    <row r="89" spans="1:18" s="3" customFormat="1" ht="27" customHeight="1">
      <c r="A89" s="33"/>
      <c r="B89" s="34"/>
      <c r="C89" s="34"/>
      <c r="D89" s="41" t="s">
        <v>138</v>
      </c>
      <c r="E89" s="34"/>
      <c r="F89" s="46"/>
      <c r="G89" s="35"/>
      <c r="H89" s="35"/>
      <c r="I89" s="37"/>
      <c r="J89" s="50"/>
    </row>
    <row r="90" spans="1:18" s="3" customFormat="1" ht="13.5" customHeight="1">
      <c r="A90" s="33"/>
      <c r="B90" s="34"/>
      <c r="C90" s="34"/>
      <c r="D90" s="41" t="s">
        <v>139</v>
      </c>
      <c r="E90" s="34"/>
      <c r="F90" s="91">
        <v>8</v>
      </c>
      <c r="G90" s="35"/>
      <c r="H90" s="35"/>
      <c r="I90" s="37"/>
      <c r="J90" s="50"/>
    </row>
    <row r="91" spans="1:18" s="3" customFormat="1" ht="54" customHeight="1">
      <c r="A91" s="101"/>
      <c r="B91" s="36"/>
      <c r="C91" s="36"/>
      <c r="D91" s="41" t="s">
        <v>34</v>
      </c>
      <c r="E91" s="36"/>
      <c r="G91" s="43"/>
      <c r="H91" s="43"/>
      <c r="I91" s="99"/>
      <c r="J91" s="152"/>
    </row>
    <row r="92" spans="1:18" s="3" customFormat="1" ht="13.5" customHeight="1">
      <c r="A92" s="101"/>
      <c r="B92" s="36"/>
      <c r="C92" s="36"/>
      <c r="D92" s="41" t="s">
        <v>251</v>
      </c>
      <c r="E92" s="36"/>
      <c r="F92" s="91"/>
      <c r="G92" s="43"/>
      <c r="H92" s="43"/>
      <c r="I92" s="99"/>
    </row>
    <row r="93" spans="1:18" s="3" customFormat="1" ht="13.5" customHeight="1">
      <c r="A93" s="33">
        <v>13</v>
      </c>
      <c r="B93" s="34">
        <v>721</v>
      </c>
      <c r="C93" s="34" t="s">
        <v>254</v>
      </c>
      <c r="D93" s="34" t="s">
        <v>252</v>
      </c>
      <c r="E93" s="34" t="s">
        <v>25</v>
      </c>
      <c r="F93" s="46">
        <f>SUM(F95)</f>
        <v>173.2</v>
      </c>
      <c r="G93" s="35"/>
      <c r="H93" s="35">
        <f>F93*G93</f>
        <v>0</v>
      </c>
      <c r="I93" s="37" t="s">
        <v>20</v>
      </c>
      <c r="J93" s="50"/>
    </row>
    <row r="94" spans="1:18" s="3" customFormat="1" ht="27" customHeight="1">
      <c r="A94" s="33"/>
      <c r="B94" s="34"/>
      <c r="C94" s="34"/>
      <c r="D94" s="41" t="s">
        <v>253</v>
      </c>
      <c r="E94" s="34"/>
      <c r="F94" s="46"/>
      <c r="G94" s="35"/>
      <c r="H94" s="35"/>
      <c r="I94" s="37"/>
      <c r="J94" s="50"/>
    </row>
    <row r="95" spans="1:18" s="3" customFormat="1" ht="13.5" customHeight="1">
      <c r="A95" s="33"/>
      <c r="B95" s="34"/>
      <c r="C95" s="34"/>
      <c r="D95" s="41" t="s">
        <v>256</v>
      </c>
      <c r="E95" s="34"/>
      <c r="F95" s="91">
        <f>(21.65)*8</f>
        <v>173.2</v>
      </c>
      <c r="G95" s="35"/>
      <c r="H95" s="35"/>
      <c r="I95" s="37"/>
      <c r="J95" s="50"/>
    </row>
    <row r="96" spans="1:18" s="3" customFormat="1" ht="81" customHeight="1">
      <c r="A96" s="101"/>
      <c r="B96" s="36"/>
      <c r="C96" s="36"/>
      <c r="D96" s="41" t="s">
        <v>257</v>
      </c>
      <c r="E96" s="36"/>
      <c r="G96" s="43"/>
      <c r="H96" s="43"/>
      <c r="I96" s="99"/>
    </row>
    <row r="97" spans="1:97" s="3" customFormat="1" ht="13.5" customHeight="1">
      <c r="A97" s="101"/>
      <c r="B97" s="36"/>
      <c r="C97" s="36"/>
      <c r="D97" s="41" t="s">
        <v>45</v>
      </c>
      <c r="E97" s="36"/>
      <c r="F97" s="91"/>
      <c r="G97" s="43"/>
      <c r="H97" s="43"/>
      <c r="I97" s="99"/>
    </row>
    <row r="98" spans="1:97" s="5" customFormat="1" ht="67.5" customHeight="1">
      <c r="A98" s="47"/>
      <c r="B98" s="48"/>
      <c r="C98" s="49"/>
      <c r="D98" s="148" t="s">
        <v>250</v>
      </c>
      <c r="E98" s="41"/>
      <c r="F98" s="80"/>
      <c r="G98" s="83"/>
      <c r="H98" s="35"/>
      <c r="I98" s="44"/>
      <c r="J98" s="39"/>
      <c r="K98" s="3"/>
      <c r="L98" s="92"/>
      <c r="M98" s="92"/>
      <c r="N98" s="92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</row>
    <row r="99" spans="1:97" s="5" customFormat="1" ht="27" customHeight="1">
      <c r="A99" s="33">
        <v>14</v>
      </c>
      <c r="B99" s="34" t="s">
        <v>46</v>
      </c>
      <c r="C99" s="34" t="s">
        <v>48</v>
      </c>
      <c r="D99" s="34" t="s">
        <v>140</v>
      </c>
      <c r="E99" s="34" t="s">
        <v>24</v>
      </c>
      <c r="F99" s="46">
        <v>1</v>
      </c>
      <c r="G99" s="35"/>
      <c r="H99" s="35">
        <f>F99*G99</f>
        <v>0</v>
      </c>
      <c r="I99" s="37" t="s">
        <v>20</v>
      </c>
      <c r="J99" s="50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</row>
    <row r="100" spans="1:97" s="5" customFormat="1" ht="40.5" customHeight="1">
      <c r="A100" s="102"/>
      <c r="B100" s="33"/>
      <c r="C100" s="90"/>
      <c r="D100" s="41" t="s">
        <v>47</v>
      </c>
      <c r="E100" s="34"/>
      <c r="F100" s="103"/>
      <c r="G100" s="43"/>
      <c r="H100" s="94"/>
      <c r="I100" s="104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</row>
    <row r="101" spans="1:97" s="5" customFormat="1" ht="67.5" customHeight="1">
      <c r="A101" s="47"/>
      <c r="B101" s="48"/>
      <c r="C101" s="49"/>
      <c r="D101" s="148" t="s">
        <v>250</v>
      </c>
      <c r="E101" s="41"/>
      <c r="F101" s="80"/>
      <c r="G101" s="83"/>
      <c r="H101" s="35"/>
      <c r="I101" s="44"/>
      <c r="J101" s="39"/>
      <c r="K101" s="3"/>
      <c r="L101" s="92"/>
      <c r="M101" s="92"/>
      <c r="N101" s="92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</row>
    <row r="102" spans="1:97" s="5" customFormat="1" ht="13.5" customHeight="1">
      <c r="A102" s="33">
        <v>15</v>
      </c>
      <c r="B102" s="34" t="s">
        <v>46</v>
      </c>
      <c r="C102" s="34" t="s">
        <v>255</v>
      </c>
      <c r="D102" s="34" t="s">
        <v>49</v>
      </c>
      <c r="E102" s="34" t="s">
        <v>24</v>
      </c>
      <c r="F102" s="46">
        <v>1</v>
      </c>
      <c r="G102" s="35"/>
      <c r="H102" s="35">
        <f>F102*G102</f>
        <v>0</v>
      </c>
      <c r="I102" s="37" t="s">
        <v>20</v>
      </c>
      <c r="J102" s="50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</row>
    <row r="103" spans="1:97" s="5" customFormat="1" ht="67.5" customHeight="1">
      <c r="A103" s="47"/>
      <c r="B103" s="48"/>
      <c r="C103" s="49"/>
      <c r="D103" s="148" t="s">
        <v>250</v>
      </c>
      <c r="E103" s="41"/>
      <c r="F103" s="80"/>
      <c r="G103" s="83"/>
      <c r="H103" s="35"/>
      <c r="I103" s="44"/>
      <c r="J103" s="39"/>
      <c r="K103" s="3"/>
      <c r="L103" s="92"/>
      <c r="M103" s="92"/>
      <c r="N103" s="92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</row>
    <row r="104" spans="1:97" s="5" customFormat="1" ht="13.5" customHeight="1">
      <c r="A104" s="123">
        <v>16</v>
      </c>
      <c r="B104" s="38" t="s">
        <v>46</v>
      </c>
      <c r="C104" s="34" t="s">
        <v>141</v>
      </c>
      <c r="D104" s="34" t="s">
        <v>50</v>
      </c>
      <c r="E104" s="124" t="s">
        <v>24</v>
      </c>
      <c r="F104" s="96">
        <f>F105</f>
        <v>1</v>
      </c>
      <c r="G104" s="35"/>
      <c r="H104" s="35">
        <f>F104*G104</f>
        <v>0</v>
      </c>
      <c r="I104" s="37" t="s">
        <v>20</v>
      </c>
      <c r="J104" s="50"/>
      <c r="K104" s="45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</row>
    <row r="105" spans="1:97" s="5" customFormat="1" ht="40.5" customHeight="1">
      <c r="A105" s="123"/>
      <c r="B105" s="38"/>
      <c r="C105" s="34"/>
      <c r="D105" s="41" t="s">
        <v>51</v>
      </c>
      <c r="E105" s="124"/>
      <c r="F105" s="42">
        <v>1</v>
      </c>
      <c r="G105" s="35"/>
      <c r="H105" s="35"/>
      <c r="I105" s="37"/>
      <c r="J105" s="45"/>
      <c r="K105" s="45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</row>
    <row r="106" spans="1:97" s="30" customFormat="1" ht="13.5" customHeight="1">
      <c r="A106" s="33">
        <v>17</v>
      </c>
      <c r="B106" s="38" t="s">
        <v>46</v>
      </c>
      <c r="C106" s="34">
        <v>998721203</v>
      </c>
      <c r="D106" s="34" t="s">
        <v>142</v>
      </c>
      <c r="E106" s="34" t="s">
        <v>21</v>
      </c>
      <c r="F106" s="46">
        <v>1.84</v>
      </c>
      <c r="G106" s="35"/>
      <c r="H106" s="35">
        <f>F106*G106</f>
        <v>0</v>
      </c>
      <c r="I106" s="37" t="s">
        <v>33</v>
      </c>
      <c r="J106" s="29"/>
      <c r="K106" s="29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</row>
    <row r="107" spans="1:97" s="32" customFormat="1" ht="13.5" customHeight="1">
      <c r="A107" s="33">
        <v>18</v>
      </c>
      <c r="B107" s="34" t="s">
        <v>22</v>
      </c>
      <c r="C107" s="34" t="s">
        <v>143</v>
      </c>
      <c r="D107" s="34" t="s">
        <v>144</v>
      </c>
      <c r="E107" s="34" t="s">
        <v>23</v>
      </c>
      <c r="F107" s="46">
        <f>F108</f>
        <v>30</v>
      </c>
      <c r="G107" s="35"/>
      <c r="H107" s="35">
        <f>F107*G107</f>
        <v>0</v>
      </c>
      <c r="I107" s="37" t="s">
        <v>33</v>
      </c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</row>
    <row r="108" spans="1:97" s="32" customFormat="1" ht="13.5" customHeight="1">
      <c r="A108" s="47"/>
      <c r="B108" s="49"/>
      <c r="C108" s="49"/>
      <c r="D108" s="41" t="s">
        <v>52</v>
      </c>
      <c r="E108" s="49"/>
      <c r="F108" s="42">
        <v>30</v>
      </c>
      <c r="G108" s="83"/>
      <c r="H108" s="35"/>
      <c r="I108" s="44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</row>
    <row r="109" spans="1:97" s="32" customFormat="1" ht="27" customHeight="1">
      <c r="A109" s="47"/>
      <c r="B109" s="49"/>
      <c r="C109" s="49"/>
      <c r="D109" s="105" t="s">
        <v>53</v>
      </c>
      <c r="E109" s="49"/>
      <c r="F109" s="42"/>
      <c r="G109" s="83"/>
      <c r="H109" s="35"/>
      <c r="I109" s="44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</row>
    <row r="110" spans="1:97" s="32" customFormat="1" ht="13.5" customHeight="1">
      <c r="A110" s="102"/>
      <c r="B110" s="33"/>
      <c r="C110" s="90">
        <v>722</v>
      </c>
      <c r="D110" s="90" t="s">
        <v>54</v>
      </c>
      <c r="E110" s="34"/>
      <c r="F110" s="103"/>
      <c r="G110" s="43"/>
      <c r="H110" s="94">
        <f>SUM(H111:H198)</f>
        <v>0</v>
      </c>
      <c r="I110" s="104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</row>
    <row r="111" spans="1:97" s="15" customFormat="1" ht="27" customHeight="1">
      <c r="A111" s="33">
        <v>19</v>
      </c>
      <c r="B111" s="34">
        <v>721</v>
      </c>
      <c r="C111" s="34" t="s">
        <v>55</v>
      </c>
      <c r="D111" s="34" t="s">
        <v>56</v>
      </c>
      <c r="E111" s="34" t="s">
        <v>25</v>
      </c>
      <c r="F111" s="46">
        <f>SUM(F113:F118)</f>
        <v>262.07500000000005</v>
      </c>
      <c r="G111" s="35"/>
      <c r="H111" s="35">
        <f>F111*G111</f>
        <v>0</v>
      </c>
      <c r="I111" s="37" t="s">
        <v>20</v>
      </c>
      <c r="J111" s="150"/>
      <c r="K111" s="106"/>
      <c r="L111" s="106"/>
      <c r="M111" s="106"/>
      <c r="N111" s="106"/>
      <c r="O111" s="106"/>
      <c r="P111" s="106"/>
      <c r="Q111" s="107"/>
      <c r="R111" s="107"/>
      <c r="S111" s="107"/>
      <c r="T111" s="107"/>
      <c r="U111" s="126"/>
      <c r="V111" s="3"/>
      <c r="W111" s="3"/>
      <c r="X111" s="3"/>
      <c r="Y111" s="3"/>
      <c r="Z111" s="3"/>
      <c r="AA111" s="3"/>
      <c r="AB111" s="3"/>
      <c r="AC111" s="3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</row>
    <row r="112" spans="1:97" s="15" customFormat="1" ht="27" customHeight="1">
      <c r="A112" s="101"/>
      <c r="B112" s="36"/>
      <c r="C112" s="36"/>
      <c r="D112" s="41" t="s">
        <v>57</v>
      </c>
      <c r="E112" s="36"/>
      <c r="F112" s="42"/>
      <c r="G112" s="43"/>
      <c r="H112" s="43"/>
      <c r="I112" s="99"/>
      <c r="J112" s="125"/>
      <c r="K112" s="106"/>
      <c r="L112" s="106"/>
      <c r="M112" s="106"/>
      <c r="N112" s="106"/>
      <c r="O112" s="106"/>
      <c r="P112" s="106"/>
      <c r="Q112" s="107"/>
      <c r="R112" s="107"/>
      <c r="S112" s="107"/>
      <c r="T112" s="107"/>
      <c r="U112" s="126"/>
      <c r="V112" s="107"/>
      <c r="W112" s="107"/>
      <c r="X112" s="107"/>
      <c r="Y112" s="107"/>
      <c r="Z112" s="107"/>
      <c r="AA112" s="107"/>
      <c r="AB112" s="107"/>
      <c r="AC112" s="107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</row>
    <row r="113" spans="1:67" s="15" customFormat="1" ht="13.5" customHeight="1">
      <c r="A113" s="101"/>
      <c r="B113" s="36"/>
      <c r="C113" s="36"/>
      <c r="D113" s="41" t="s">
        <v>145</v>
      </c>
      <c r="E113" s="36"/>
      <c r="F113" s="42">
        <f>(4.5+3.5)*1.1</f>
        <v>8.8000000000000007</v>
      </c>
      <c r="G113" s="43"/>
      <c r="H113" s="43"/>
      <c r="I113" s="37"/>
      <c r="J113" s="125"/>
      <c r="K113" s="106"/>
      <c r="L113" s="106"/>
      <c r="M113" s="106"/>
      <c r="N113" s="106"/>
      <c r="O113" s="106"/>
      <c r="P113" s="106"/>
      <c r="Q113" s="107"/>
      <c r="R113" s="107"/>
      <c r="S113" s="107"/>
      <c r="T113" s="107"/>
      <c r="U113" s="126"/>
      <c r="V113" s="107"/>
      <c r="W113" s="107"/>
      <c r="X113" s="107"/>
      <c r="Y113" s="107"/>
      <c r="Z113" s="107"/>
      <c r="AA113" s="107"/>
      <c r="AB113" s="107"/>
      <c r="AC113" s="107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</row>
    <row r="114" spans="1:67" s="15" customFormat="1" ht="13.5" customHeight="1">
      <c r="A114" s="101"/>
      <c r="B114" s="36"/>
      <c r="C114" s="36"/>
      <c r="D114" s="41" t="s">
        <v>146</v>
      </c>
      <c r="E114" s="36"/>
      <c r="F114" s="42">
        <f>(37.7+4.2+21.25)*1.1</f>
        <v>69.465000000000018</v>
      </c>
      <c r="G114" s="43"/>
      <c r="H114" s="43"/>
      <c r="I114" s="37"/>
      <c r="J114" s="125"/>
      <c r="K114" s="106"/>
      <c r="L114" s="106"/>
      <c r="M114" s="106"/>
      <c r="N114" s="106"/>
      <c r="O114" s="106"/>
      <c r="P114" s="106"/>
      <c r="Q114" s="107"/>
      <c r="R114" s="107"/>
      <c r="S114" s="107"/>
      <c r="T114" s="107"/>
      <c r="U114" s="126"/>
      <c r="V114" s="107"/>
      <c r="W114" s="107"/>
      <c r="X114" s="107"/>
      <c r="Y114" s="107"/>
      <c r="Z114" s="107"/>
      <c r="AA114" s="107"/>
      <c r="AB114" s="107"/>
      <c r="AC114" s="107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</row>
    <row r="115" spans="1:67" s="15" customFormat="1" ht="13.5" customHeight="1">
      <c r="A115" s="101"/>
      <c r="B115" s="36"/>
      <c r="C115" s="36"/>
      <c r="D115" s="41" t="s">
        <v>147</v>
      </c>
      <c r="E115" s="36"/>
      <c r="F115" s="42">
        <f>(37.7+4+21.25)*1.1</f>
        <v>69.245000000000005</v>
      </c>
      <c r="G115" s="43"/>
      <c r="H115" s="43"/>
      <c r="I115" s="37"/>
      <c r="J115" s="125"/>
      <c r="K115" s="106"/>
      <c r="L115" s="106"/>
      <c r="M115" s="106"/>
      <c r="N115" s="106"/>
      <c r="O115" s="106"/>
      <c r="P115" s="106"/>
      <c r="Q115" s="107"/>
      <c r="R115" s="107"/>
      <c r="S115" s="107"/>
      <c r="T115" s="107"/>
      <c r="U115" s="126"/>
      <c r="V115" s="107"/>
      <c r="W115" s="107"/>
      <c r="X115" s="107"/>
      <c r="Y115" s="107"/>
      <c r="Z115" s="107"/>
      <c r="AA115" s="107"/>
      <c r="AB115" s="107"/>
      <c r="AC115" s="107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</row>
    <row r="116" spans="1:67" s="15" customFormat="1" ht="13.5" customHeight="1">
      <c r="A116" s="101"/>
      <c r="B116" s="36"/>
      <c r="C116" s="36"/>
      <c r="D116" s="41" t="s">
        <v>148</v>
      </c>
      <c r="E116" s="36"/>
      <c r="F116" s="42">
        <f>(37.7+4+22.05+4.65)*1.1</f>
        <v>75.240000000000009</v>
      </c>
      <c r="G116" s="43"/>
      <c r="H116" s="43"/>
      <c r="I116" s="37"/>
      <c r="J116" s="125"/>
      <c r="K116" s="106"/>
      <c r="L116" s="106"/>
      <c r="M116" s="106"/>
      <c r="N116" s="106"/>
      <c r="O116" s="106"/>
      <c r="P116" s="106"/>
      <c r="Q116" s="107"/>
      <c r="R116" s="107"/>
      <c r="S116" s="107"/>
      <c r="T116" s="107"/>
      <c r="U116" s="126"/>
      <c r="V116" s="107"/>
      <c r="W116" s="107"/>
      <c r="X116" s="107"/>
      <c r="Y116" s="107"/>
      <c r="Z116" s="107"/>
      <c r="AA116" s="107"/>
      <c r="AB116" s="107"/>
      <c r="AC116" s="107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</row>
    <row r="117" spans="1:67" s="15" customFormat="1" ht="13.5" customHeight="1">
      <c r="A117" s="101"/>
      <c r="B117" s="36"/>
      <c r="C117" s="36"/>
      <c r="D117" s="41" t="s">
        <v>149</v>
      </c>
      <c r="E117" s="36"/>
      <c r="F117" s="42">
        <f>(14+10.75+8.6)*1.1</f>
        <v>36.685000000000002</v>
      </c>
      <c r="G117" s="43"/>
      <c r="H117" s="43"/>
      <c r="I117" s="37"/>
      <c r="J117" s="125"/>
      <c r="K117" s="106"/>
      <c r="L117" s="106"/>
      <c r="M117" s="106"/>
      <c r="N117" s="106"/>
      <c r="O117" s="106"/>
      <c r="P117" s="106"/>
      <c r="Q117" s="107"/>
      <c r="R117" s="107"/>
      <c r="S117" s="107"/>
      <c r="T117" s="107"/>
      <c r="U117" s="126"/>
      <c r="V117" s="107"/>
      <c r="W117" s="107"/>
      <c r="X117" s="107"/>
      <c r="Y117" s="107"/>
      <c r="Z117" s="107"/>
      <c r="AA117" s="107"/>
      <c r="AB117" s="107"/>
      <c r="AC117" s="107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</row>
    <row r="118" spans="1:67" s="15" customFormat="1" ht="13.5" customHeight="1">
      <c r="A118" s="101"/>
      <c r="B118" s="36"/>
      <c r="C118" s="36"/>
      <c r="D118" s="41" t="s">
        <v>150</v>
      </c>
      <c r="E118" s="36"/>
      <c r="F118" s="42">
        <f>(1.3+1.1)*1.1</f>
        <v>2.6400000000000006</v>
      </c>
      <c r="G118" s="43"/>
      <c r="H118" s="43"/>
      <c r="I118" s="37"/>
      <c r="J118" s="125"/>
      <c r="K118" s="106"/>
      <c r="L118" s="106"/>
      <c r="M118" s="106"/>
      <c r="N118" s="106"/>
      <c r="O118" s="106"/>
      <c r="P118" s="106"/>
      <c r="Q118" s="107"/>
      <c r="R118" s="107"/>
      <c r="S118" s="107"/>
      <c r="T118" s="107"/>
      <c r="U118" s="126"/>
      <c r="V118" s="107"/>
      <c r="W118" s="107"/>
      <c r="X118" s="107"/>
      <c r="Y118" s="107"/>
      <c r="Z118" s="107"/>
      <c r="AA118" s="107"/>
      <c r="AB118" s="107"/>
      <c r="AC118" s="107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</row>
    <row r="119" spans="1:67" s="15" customFormat="1" ht="27" customHeight="1">
      <c r="A119" s="101"/>
      <c r="B119" s="36"/>
      <c r="C119" s="36"/>
      <c r="D119" s="41" t="s">
        <v>42</v>
      </c>
      <c r="E119" s="36"/>
      <c r="F119" s="108"/>
      <c r="G119" s="43"/>
      <c r="H119" s="43"/>
      <c r="I119" s="116"/>
      <c r="J119" s="125"/>
      <c r="K119" s="106"/>
      <c r="L119" s="106"/>
      <c r="M119" s="106"/>
      <c r="N119" s="106"/>
      <c r="O119" s="106"/>
      <c r="P119" s="106"/>
      <c r="Q119" s="107"/>
      <c r="R119" s="107"/>
      <c r="S119" s="107"/>
      <c r="T119" s="107"/>
      <c r="U119" s="126"/>
      <c r="V119" s="107"/>
      <c r="W119" s="107"/>
      <c r="X119" s="107"/>
      <c r="Y119" s="107"/>
      <c r="Z119" s="107"/>
      <c r="AA119" s="107"/>
      <c r="AB119" s="107"/>
      <c r="AC119" s="107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</row>
    <row r="120" spans="1:67" s="15" customFormat="1" ht="27" customHeight="1">
      <c r="A120" s="33">
        <v>20</v>
      </c>
      <c r="B120" s="34">
        <v>721</v>
      </c>
      <c r="C120" s="34" t="s">
        <v>58</v>
      </c>
      <c r="D120" s="34" t="s">
        <v>59</v>
      </c>
      <c r="E120" s="34" t="s">
        <v>25</v>
      </c>
      <c r="F120" s="46">
        <f>SUM(F122:F133)</f>
        <v>215.16</v>
      </c>
      <c r="G120" s="35"/>
      <c r="H120" s="35">
        <f>F120*G120</f>
        <v>0</v>
      </c>
      <c r="I120" s="37" t="s">
        <v>20</v>
      </c>
      <c r="J120" s="125"/>
      <c r="K120" s="106"/>
      <c r="L120" s="106"/>
      <c r="M120" s="106"/>
      <c r="N120" s="106"/>
      <c r="O120" s="106"/>
      <c r="P120" s="106"/>
      <c r="Q120" s="107"/>
      <c r="R120" s="107"/>
      <c r="S120" s="107"/>
      <c r="T120" s="107"/>
      <c r="U120" s="126"/>
      <c r="V120" s="3"/>
      <c r="W120" s="3"/>
      <c r="X120" s="3"/>
      <c r="Y120" s="3"/>
      <c r="Z120" s="3"/>
      <c r="AA120" s="3"/>
      <c r="AB120" s="3"/>
      <c r="AC120" s="3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</row>
    <row r="121" spans="1:67" s="15" customFormat="1" ht="27" customHeight="1">
      <c r="A121" s="101"/>
      <c r="B121" s="36"/>
      <c r="C121" s="36"/>
      <c r="D121" s="41" t="s">
        <v>60</v>
      </c>
      <c r="E121" s="36"/>
      <c r="F121" s="42"/>
      <c r="G121" s="43"/>
      <c r="H121" s="43"/>
      <c r="I121" s="99"/>
      <c r="J121" s="125"/>
      <c r="K121" s="106"/>
      <c r="L121" s="106"/>
      <c r="M121" s="106"/>
      <c r="N121" s="106"/>
      <c r="O121" s="106"/>
      <c r="P121" s="106"/>
      <c r="Q121" s="107"/>
      <c r="R121" s="107"/>
      <c r="S121" s="107"/>
      <c r="T121" s="107"/>
      <c r="U121" s="126"/>
      <c r="V121" s="107"/>
      <c r="W121" s="107"/>
      <c r="X121" s="107"/>
      <c r="Y121" s="107"/>
      <c r="Z121" s="107"/>
      <c r="AA121" s="107"/>
      <c r="AB121" s="107"/>
      <c r="AC121" s="107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</row>
    <row r="122" spans="1:67" s="15" customFormat="1" ht="13.5" customHeight="1">
      <c r="A122" s="101"/>
      <c r="B122" s="36"/>
      <c r="C122" s="36"/>
      <c r="D122" s="41" t="s">
        <v>151</v>
      </c>
      <c r="E122" s="36"/>
      <c r="F122" s="42">
        <f>(7.15+2.2)*1.1</f>
        <v>10.285000000000002</v>
      </c>
      <c r="G122" s="43"/>
      <c r="H122" s="43"/>
      <c r="I122" s="37"/>
      <c r="J122" s="127"/>
      <c r="K122" s="89"/>
      <c r="L122" s="6"/>
      <c r="M122" s="107"/>
      <c r="N122" s="107"/>
      <c r="O122" s="128"/>
      <c r="P122" s="6"/>
      <c r="Q122" s="6"/>
      <c r="R122" s="6"/>
      <c r="S122" s="107"/>
      <c r="T122" s="107"/>
      <c r="U122" s="126"/>
      <c r="V122" s="107"/>
      <c r="W122" s="107"/>
      <c r="X122" s="107"/>
      <c r="Y122" s="107"/>
      <c r="Z122" s="107"/>
      <c r="AA122" s="107"/>
      <c r="AB122" s="107"/>
      <c r="AC122" s="107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</row>
    <row r="123" spans="1:67" s="15" customFormat="1" ht="13.5" customHeight="1">
      <c r="A123" s="101"/>
      <c r="B123" s="36"/>
      <c r="C123" s="36"/>
      <c r="D123" s="41" t="s">
        <v>152</v>
      </c>
      <c r="E123" s="36"/>
      <c r="F123" s="42">
        <f>(11.8+4.3+9.9)*1.1</f>
        <v>28.6</v>
      </c>
      <c r="G123" s="43"/>
      <c r="H123" s="43"/>
      <c r="I123" s="37"/>
      <c r="J123" s="127"/>
      <c r="K123" s="89"/>
      <c r="L123" s="6"/>
      <c r="M123" s="107"/>
      <c r="N123" s="107"/>
      <c r="O123" s="128"/>
      <c r="P123" s="6"/>
      <c r="Q123" s="6"/>
      <c r="R123" s="6"/>
      <c r="S123" s="107"/>
      <c r="T123" s="107"/>
      <c r="U123" s="126"/>
      <c r="V123" s="107"/>
      <c r="W123" s="107"/>
      <c r="X123" s="107"/>
      <c r="Y123" s="107"/>
      <c r="Z123" s="107"/>
      <c r="AA123" s="107"/>
      <c r="AB123" s="107"/>
      <c r="AC123" s="107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</row>
    <row r="124" spans="1:67" s="15" customFormat="1" ht="13.5" customHeight="1">
      <c r="A124" s="101"/>
      <c r="B124" s="36"/>
      <c r="C124" s="36"/>
      <c r="D124" s="41" t="s">
        <v>153</v>
      </c>
      <c r="E124" s="36"/>
      <c r="F124" s="42">
        <f>(11.8+3.95+9.85)*1.1</f>
        <v>28.160000000000004</v>
      </c>
      <c r="G124" s="43"/>
      <c r="H124" s="43"/>
      <c r="I124" s="37"/>
      <c r="J124" s="127"/>
      <c r="K124" s="89"/>
      <c r="L124" s="6"/>
      <c r="M124" s="107"/>
      <c r="N124" s="107"/>
      <c r="O124" s="128"/>
      <c r="P124" s="6"/>
      <c r="Q124" s="6"/>
      <c r="R124" s="6"/>
      <c r="S124" s="107"/>
      <c r="T124" s="107"/>
      <c r="U124" s="126"/>
      <c r="V124" s="107"/>
      <c r="W124" s="107"/>
      <c r="X124" s="107"/>
      <c r="Y124" s="107"/>
      <c r="Z124" s="107"/>
      <c r="AA124" s="107"/>
      <c r="AB124" s="107"/>
      <c r="AC124" s="107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</row>
    <row r="125" spans="1:67" s="15" customFormat="1" ht="13.5" customHeight="1">
      <c r="A125" s="101"/>
      <c r="B125" s="36"/>
      <c r="C125" s="36"/>
      <c r="D125" s="41" t="s">
        <v>154</v>
      </c>
      <c r="E125" s="36"/>
      <c r="F125" s="42">
        <f>(11.8+3.95+10.15+4.65)*1.1</f>
        <v>33.604999999999997</v>
      </c>
      <c r="G125" s="43"/>
      <c r="H125" s="43"/>
      <c r="I125" s="37"/>
      <c r="J125" s="127"/>
      <c r="K125" s="89"/>
      <c r="L125" s="6"/>
      <c r="M125" s="107"/>
      <c r="N125" s="107"/>
      <c r="O125" s="128"/>
      <c r="P125" s="6"/>
      <c r="Q125" s="6"/>
      <c r="R125" s="6"/>
      <c r="S125" s="107"/>
      <c r="T125" s="107"/>
      <c r="U125" s="126"/>
      <c r="V125" s="107"/>
      <c r="W125" s="107"/>
      <c r="X125" s="107"/>
      <c r="Y125" s="107"/>
      <c r="Z125" s="107"/>
      <c r="AA125" s="107"/>
      <c r="AB125" s="107"/>
      <c r="AC125" s="107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</row>
    <row r="126" spans="1:67" s="15" customFormat="1" ht="13.5" customHeight="1">
      <c r="A126" s="101"/>
      <c r="B126" s="36"/>
      <c r="C126" s="36"/>
      <c r="D126" s="41" t="s">
        <v>155</v>
      </c>
      <c r="E126" s="36"/>
      <c r="F126" s="42">
        <f>(12.7+8.3+8.35)*1.1</f>
        <v>32.285000000000004</v>
      </c>
      <c r="G126" s="43"/>
      <c r="H126" s="43"/>
      <c r="I126" s="37"/>
      <c r="J126" s="127"/>
      <c r="K126" s="89"/>
      <c r="L126" s="6"/>
      <c r="M126" s="107"/>
      <c r="N126" s="107"/>
      <c r="O126" s="128"/>
      <c r="P126" s="6"/>
      <c r="Q126" s="6"/>
      <c r="R126" s="6"/>
      <c r="S126" s="107"/>
      <c r="T126" s="107"/>
      <c r="U126" s="126"/>
      <c r="V126" s="107"/>
      <c r="W126" s="107"/>
      <c r="X126" s="107"/>
      <c r="Y126" s="107"/>
      <c r="Z126" s="107"/>
      <c r="AA126" s="107"/>
      <c r="AB126" s="107"/>
      <c r="AC126" s="107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</row>
    <row r="127" spans="1:67" s="15" customFormat="1" ht="13.5" customHeight="1">
      <c r="A127" s="101"/>
      <c r="B127" s="36"/>
      <c r="C127" s="36"/>
      <c r="D127" s="41" t="s">
        <v>156</v>
      </c>
      <c r="E127" s="36"/>
      <c r="F127" s="42">
        <f>(1.1+1.1)*1.1</f>
        <v>2.4200000000000004</v>
      </c>
      <c r="G127" s="43"/>
      <c r="H127" s="43"/>
      <c r="I127" s="37"/>
      <c r="J127" s="127"/>
      <c r="K127" s="89"/>
      <c r="L127" s="6"/>
      <c r="M127" s="107"/>
      <c r="N127" s="107"/>
      <c r="O127" s="128"/>
      <c r="P127" s="6"/>
      <c r="Q127" s="6"/>
      <c r="R127" s="6"/>
      <c r="S127" s="107"/>
      <c r="T127" s="107"/>
      <c r="U127" s="126"/>
      <c r="V127" s="107"/>
      <c r="W127" s="107"/>
      <c r="X127" s="107"/>
      <c r="Y127" s="107"/>
      <c r="Z127" s="107"/>
      <c r="AA127" s="107"/>
      <c r="AB127" s="107"/>
      <c r="AC127" s="107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</row>
    <row r="128" spans="1:67" s="15" customFormat="1" ht="13.5" customHeight="1">
      <c r="A128" s="101"/>
      <c r="B128" s="36"/>
      <c r="C128" s="36"/>
      <c r="D128" s="41" t="s">
        <v>157</v>
      </c>
      <c r="E128" s="36"/>
      <c r="F128" s="42">
        <f>(5.95+6.6)*1.1</f>
        <v>13.805000000000001</v>
      </c>
      <c r="G128" s="43"/>
      <c r="H128" s="43"/>
      <c r="I128" s="37"/>
      <c r="J128" s="129"/>
      <c r="K128" s="106"/>
      <c r="L128" s="106"/>
      <c r="M128" s="106"/>
      <c r="N128" s="106"/>
      <c r="O128" s="106"/>
      <c r="P128" s="106"/>
      <c r="Q128" s="107"/>
      <c r="R128" s="107"/>
      <c r="S128" s="107"/>
      <c r="T128" s="107"/>
      <c r="U128" s="126"/>
      <c r="V128" s="107"/>
      <c r="W128" s="107"/>
      <c r="X128" s="107"/>
      <c r="Y128" s="107"/>
      <c r="Z128" s="107"/>
      <c r="AA128" s="107"/>
      <c r="AB128" s="107"/>
      <c r="AC128" s="107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</row>
    <row r="129" spans="1:67" s="15" customFormat="1" ht="13.5" customHeight="1">
      <c r="A129" s="101"/>
      <c r="B129" s="36"/>
      <c r="C129" s="36"/>
      <c r="D129" s="41" t="s">
        <v>158</v>
      </c>
      <c r="E129" s="36"/>
      <c r="F129" s="42">
        <f>(9.45)*1.1</f>
        <v>10.395</v>
      </c>
      <c r="G129" s="43"/>
      <c r="H129" s="43"/>
      <c r="I129" s="37"/>
      <c r="J129" s="129"/>
      <c r="K129" s="106"/>
      <c r="L129" s="106"/>
      <c r="M129" s="106"/>
      <c r="N129" s="106"/>
      <c r="O129" s="106"/>
      <c r="P129" s="106"/>
      <c r="Q129" s="107"/>
      <c r="R129" s="107"/>
      <c r="S129" s="107"/>
      <c r="T129" s="107"/>
      <c r="U129" s="126"/>
      <c r="V129" s="107"/>
      <c r="W129" s="107"/>
      <c r="X129" s="107"/>
      <c r="Y129" s="107"/>
      <c r="Z129" s="107"/>
      <c r="AA129" s="107"/>
      <c r="AB129" s="107"/>
      <c r="AC129" s="107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</row>
    <row r="130" spans="1:67" s="15" customFormat="1" ht="13.5" customHeight="1">
      <c r="A130" s="101"/>
      <c r="B130" s="36"/>
      <c r="C130" s="36"/>
      <c r="D130" s="41" t="s">
        <v>159</v>
      </c>
      <c r="E130" s="36"/>
      <c r="F130" s="42">
        <f>(18.5)*1.1</f>
        <v>20.350000000000001</v>
      </c>
      <c r="G130" s="43"/>
      <c r="H130" s="43"/>
      <c r="I130" s="37"/>
      <c r="J130" s="129"/>
      <c r="K130" s="106"/>
      <c r="L130" s="106"/>
      <c r="M130" s="106"/>
      <c r="N130" s="106"/>
      <c r="O130" s="106"/>
      <c r="P130" s="106"/>
      <c r="Q130" s="107"/>
      <c r="R130" s="107"/>
      <c r="S130" s="107"/>
      <c r="T130" s="107"/>
      <c r="U130" s="126"/>
      <c r="V130" s="107"/>
      <c r="W130" s="107"/>
      <c r="X130" s="107"/>
      <c r="Y130" s="107"/>
      <c r="Z130" s="107"/>
      <c r="AA130" s="107"/>
      <c r="AB130" s="107"/>
      <c r="AC130" s="107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</row>
    <row r="131" spans="1:67" s="15" customFormat="1" ht="13.5" customHeight="1">
      <c r="A131" s="101"/>
      <c r="B131" s="36"/>
      <c r="C131" s="36"/>
      <c r="D131" s="41" t="s">
        <v>160</v>
      </c>
      <c r="E131" s="36"/>
      <c r="F131" s="42">
        <f>(18.5)*1.1</f>
        <v>20.350000000000001</v>
      </c>
      <c r="G131" s="43"/>
      <c r="H131" s="43"/>
      <c r="I131" s="37"/>
      <c r="J131" s="129"/>
      <c r="K131" s="106"/>
      <c r="L131" s="106"/>
      <c r="M131" s="106"/>
      <c r="N131" s="106"/>
      <c r="O131" s="106"/>
      <c r="P131" s="106"/>
      <c r="Q131" s="107"/>
      <c r="R131" s="107"/>
      <c r="S131" s="107"/>
      <c r="T131" s="107"/>
      <c r="U131" s="126"/>
      <c r="V131" s="107"/>
      <c r="W131" s="107"/>
      <c r="X131" s="107"/>
      <c r="Y131" s="107"/>
      <c r="Z131" s="107"/>
      <c r="AA131" s="107"/>
      <c r="AB131" s="107"/>
      <c r="AC131" s="107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</row>
    <row r="132" spans="1:67" s="15" customFormat="1" ht="13.5" customHeight="1">
      <c r="A132" s="101"/>
      <c r="B132" s="36"/>
      <c r="C132" s="36"/>
      <c r="D132" s="41" t="s">
        <v>161</v>
      </c>
      <c r="E132" s="36"/>
      <c r="F132" s="42">
        <f>(12.45)*1.1</f>
        <v>13.695</v>
      </c>
      <c r="G132" s="43"/>
      <c r="H132" s="43"/>
      <c r="I132" s="37"/>
      <c r="J132" s="129"/>
      <c r="K132" s="106"/>
      <c r="L132" s="106"/>
      <c r="M132" s="106"/>
      <c r="N132" s="106"/>
      <c r="O132" s="106"/>
      <c r="P132" s="106"/>
      <c r="Q132" s="107"/>
      <c r="R132" s="107"/>
      <c r="S132" s="107"/>
      <c r="T132" s="107"/>
      <c r="U132" s="126"/>
      <c r="V132" s="107"/>
      <c r="W132" s="107"/>
      <c r="X132" s="107"/>
      <c r="Y132" s="107"/>
      <c r="Z132" s="107"/>
      <c r="AA132" s="107"/>
      <c r="AB132" s="107"/>
      <c r="AC132" s="107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</row>
    <row r="133" spans="1:67" s="15" customFormat="1" ht="13.5" customHeight="1">
      <c r="A133" s="101"/>
      <c r="B133" s="36"/>
      <c r="C133" s="36"/>
      <c r="D133" s="41" t="s">
        <v>162</v>
      </c>
      <c r="E133" s="36"/>
      <c r="F133" s="42">
        <f>(1.1)*1.1</f>
        <v>1.2100000000000002</v>
      </c>
      <c r="G133" s="43"/>
      <c r="H133" s="43"/>
      <c r="I133" s="37"/>
      <c r="J133" s="129"/>
      <c r="K133" s="106"/>
      <c r="L133" s="106"/>
      <c r="M133" s="106"/>
      <c r="N133" s="106"/>
      <c r="O133" s="106"/>
      <c r="P133" s="106"/>
      <c r="Q133" s="107"/>
      <c r="R133" s="107"/>
      <c r="S133" s="107"/>
      <c r="T133" s="107"/>
      <c r="U133" s="126"/>
      <c r="V133" s="107"/>
      <c r="W133" s="107"/>
      <c r="X133" s="107"/>
      <c r="Y133" s="107"/>
      <c r="Z133" s="107"/>
      <c r="AA133" s="107"/>
      <c r="AB133" s="107"/>
      <c r="AC133" s="107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</row>
    <row r="134" spans="1:67" s="15" customFormat="1" ht="27" customHeight="1">
      <c r="A134" s="101"/>
      <c r="B134" s="36"/>
      <c r="C134" s="36"/>
      <c r="D134" s="41" t="s">
        <v>42</v>
      </c>
      <c r="E134" s="36"/>
      <c r="F134" s="108"/>
      <c r="G134" s="43"/>
      <c r="H134" s="43"/>
      <c r="I134" s="116"/>
      <c r="J134" s="127"/>
      <c r="K134" s="89"/>
      <c r="L134" s="6"/>
      <c r="M134" s="107"/>
      <c r="N134" s="107"/>
      <c r="O134" s="130"/>
      <c r="P134" s="6"/>
      <c r="Q134" s="6"/>
      <c r="R134" s="6"/>
      <c r="S134" s="107"/>
      <c r="T134" s="107"/>
      <c r="U134" s="126"/>
      <c r="V134" s="107"/>
      <c r="W134" s="107"/>
      <c r="X134" s="107"/>
      <c r="Y134" s="107"/>
      <c r="Z134" s="107"/>
      <c r="AA134" s="107"/>
      <c r="AB134" s="107"/>
      <c r="AC134" s="107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</row>
    <row r="135" spans="1:67" s="15" customFormat="1" ht="27" customHeight="1">
      <c r="A135" s="33">
        <v>21</v>
      </c>
      <c r="B135" s="34">
        <v>721</v>
      </c>
      <c r="C135" s="34" t="s">
        <v>163</v>
      </c>
      <c r="D135" s="34" t="s">
        <v>164</v>
      </c>
      <c r="E135" s="34" t="s">
        <v>25</v>
      </c>
      <c r="F135" s="46">
        <f>SUM(F137:F140)</f>
        <v>24.970000000000002</v>
      </c>
      <c r="G135" s="35"/>
      <c r="H135" s="35">
        <f>F135*G135</f>
        <v>0</v>
      </c>
      <c r="I135" s="37" t="s">
        <v>20</v>
      </c>
      <c r="J135" s="125"/>
      <c r="K135" s="106"/>
      <c r="L135" s="106"/>
      <c r="M135" s="106"/>
      <c r="N135" s="106"/>
      <c r="O135" s="106"/>
      <c r="P135" s="106"/>
      <c r="Q135" s="107"/>
      <c r="R135" s="107"/>
      <c r="S135" s="107"/>
      <c r="T135" s="107"/>
      <c r="U135" s="126"/>
      <c r="V135" s="3"/>
      <c r="W135" s="3"/>
      <c r="X135" s="3"/>
      <c r="Y135" s="3"/>
      <c r="Z135" s="3"/>
      <c r="AA135" s="3"/>
      <c r="AB135" s="3"/>
      <c r="AC135" s="3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</row>
    <row r="136" spans="1:67" s="15" customFormat="1" ht="27" customHeight="1">
      <c r="A136" s="101"/>
      <c r="B136" s="36"/>
      <c r="C136" s="36"/>
      <c r="D136" s="41" t="s">
        <v>57</v>
      </c>
      <c r="E136" s="36"/>
      <c r="F136" s="42"/>
      <c r="G136" s="43"/>
      <c r="H136" s="43"/>
      <c r="I136" s="99"/>
      <c r="J136" s="125"/>
      <c r="K136" s="106"/>
      <c r="L136" s="106"/>
      <c r="M136" s="106"/>
      <c r="N136" s="106"/>
      <c r="O136" s="106"/>
      <c r="P136" s="106"/>
      <c r="Q136" s="107"/>
      <c r="R136" s="107"/>
      <c r="S136" s="107"/>
      <c r="T136" s="107"/>
      <c r="U136" s="126"/>
      <c r="V136" s="107"/>
      <c r="W136" s="107"/>
      <c r="X136" s="107"/>
      <c r="Y136" s="107"/>
      <c r="Z136" s="107"/>
      <c r="AA136" s="107"/>
      <c r="AB136" s="107"/>
      <c r="AC136" s="107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</row>
    <row r="137" spans="1:67" s="15" customFormat="1" ht="13.5" customHeight="1">
      <c r="A137" s="101"/>
      <c r="B137" s="36"/>
      <c r="C137" s="36"/>
      <c r="D137" s="41" t="s">
        <v>165</v>
      </c>
      <c r="E137" s="36"/>
      <c r="F137" s="42">
        <f>(2)*1.1</f>
        <v>2.2000000000000002</v>
      </c>
      <c r="G137" s="43"/>
      <c r="H137" s="43"/>
      <c r="I137" s="37"/>
      <c r="J137" s="125"/>
      <c r="K137" s="106"/>
      <c r="L137" s="106"/>
      <c r="M137" s="106"/>
      <c r="N137" s="106"/>
      <c r="O137" s="106"/>
      <c r="P137" s="106"/>
      <c r="Q137" s="107"/>
      <c r="R137" s="107"/>
      <c r="S137" s="107"/>
      <c r="T137" s="107"/>
      <c r="U137" s="126"/>
      <c r="V137" s="107"/>
      <c r="W137" s="107"/>
      <c r="X137" s="107"/>
      <c r="Y137" s="107"/>
      <c r="Z137" s="107"/>
      <c r="AA137" s="107"/>
      <c r="AB137" s="107"/>
      <c r="AC137" s="107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</row>
    <row r="138" spans="1:67" s="15" customFormat="1" ht="13.5" customHeight="1">
      <c r="A138" s="101"/>
      <c r="B138" s="36"/>
      <c r="C138" s="36"/>
      <c r="D138" s="41" t="s">
        <v>166</v>
      </c>
      <c r="E138" s="36"/>
      <c r="F138" s="42">
        <f>(1.1+4.65)*1.1</f>
        <v>6.3250000000000002</v>
      </c>
      <c r="G138" s="43"/>
      <c r="H138" s="43"/>
      <c r="I138" s="37"/>
      <c r="J138" s="125"/>
      <c r="K138" s="106"/>
      <c r="L138" s="106"/>
      <c r="M138" s="106"/>
      <c r="N138" s="106"/>
      <c r="O138" s="106"/>
      <c r="P138" s="106"/>
      <c r="Q138" s="107"/>
      <c r="R138" s="107"/>
      <c r="S138" s="107"/>
      <c r="T138" s="107"/>
      <c r="U138" s="126"/>
      <c r="V138" s="107"/>
      <c r="W138" s="107"/>
      <c r="X138" s="107"/>
      <c r="Y138" s="107"/>
      <c r="Z138" s="107"/>
      <c r="AA138" s="107"/>
      <c r="AB138" s="107"/>
      <c r="AC138" s="107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</row>
    <row r="139" spans="1:67" s="15" customFormat="1" ht="13.5" customHeight="1">
      <c r="A139" s="101"/>
      <c r="B139" s="36"/>
      <c r="C139" s="36"/>
      <c r="D139" s="41" t="s">
        <v>167</v>
      </c>
      <c r="E139" s="36"/>
      <c r="F139" s="42">
        <f>(2.05+9.25)*1.1</f>
        <v>12.430000000000001</v>
      </c>
      <c r="G139" s="43"/>
      <c r="H139" s="43"/>
      <c r="I139" s="37"/>
      <c r="J139" s="125"/>
      <c r="K139" s="106"/>
      <c r="L139" s="106"/>
      <c r="M139" s="106"/>
      <c r="N139" s="106"/>
      <c r="O139" s="106"/>
      <c r="P139" s="106"/>
      <c r="Q139" s="107"/>
      <c r="R139" s="107"/>
      <c r="S139" s="107"/>
      <c r="T139" s="107"/>
      <c r="U139" s="126"/>
      <c r="V139" s="107"/>
      <c r="W139" s="107"/>
      <c r="X139" s="107"/>
      <c r="Y139" s="107"/>
      <c r="Z139" s="107"/>
      <c r="AA139" s="107"/>
      <c r="AB139" s="107"/>
      <c r="AC139" s="107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</row>
    <row r="140" spans="1:67" s="15" customFormat="1" ht="13.5" customHeight="1">
      <c r="A140" s="101"/>
      <c r="B140" s="36"/>
      <c r="C140" s="36"/>
      <c r="D140" s="41" t="s">
        <v>168</v>
      </c>
      <c r="E140" s="36"/>
      <c r="F140" s="42">
        <f>(1.65+2)*1.1</f>
        <v>4.0150000000000006</v>
      </c>
      <c r="G140" s="43"/>
      <c r="H140" s="43"/>
      <c r="I140" s="37"/>
      <c r="J140" s="125"/>
      <c r="K140" s="106"/>
      <c r="L140" s="106"/>
      <c r="M140" s="106"/>
      <c r="N140" s="106"/>
      <c r="O140" s="106"/>
      <c r="P140" s="106"/>
      <c r="Q140" s="107"/>
      <c r="R140" s="107"/>
      <c r="S140" s="107"/>
      <c r="T140" s="107"/>
      <c r="U140" s="126"/>
      <c r="V140" s="107"/>
      <c r="W140" s="107"/>
      <c r="X140" s="107"/>
      <c r="Y140" s="107"/>
      <c r="Z140" s="107"/>
      <c r="AA140" s="107"/>
      <c r="AB140" s="107"/>
      <c r="AC140" s="107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</row>
    <row r="141" spans="1:67" s="15" customFormat="1" ht="27" customHeight="1">
      <c r="A141" s="101"/>
      <c r="B141" s="36"/>
      <c r="C141" s="36"/>
      <c r="D141" s="41" t="s">
        <v>42</v>
      </c>
      <c r="E141" s="36"/>
      <c r="F141" s="108"/>
      <c r="G141" s="43"/>
      <c r="H141" s="43"/>
      <c r="I141" s="116"/>
      <c r="J141" s="125"/>
      <c r="K141" s="106"/>
      <c r="L141" s="106"/>
      <c r="M141" s="106"/>
      <c r="N141" s="106"/>
      <c r="O141" s="106"/>
      <c r="P141" s="106"/>
      <c r="Q141" s="107"/>
      <c r="R141" s="107"/>
      <c r="S141" s="107"/>
      <c r="T141" s="107"/>
      <c r="U141" s="126"/>
      <c r="V141" s="107"/>
      <c r="W141" s="107"/>
      <c r="X141" s="107"/>
      <c r="Y141" s="107"/>
      <c r="Z141" s="107"/>
      <c r="AA141" s="107"/>
      <c r="AB141" s="107"/>
      <c r="AC141" s="107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</row>
    <row r="142" spans="1:67" s="15" customFormat="1" ht="27" customHeight="1">
      <c r="A142" s="33">
        <v>22</v>
      </c>
      <c r="B142" s="34">
        <v>721</v>
      </c>
      <c r="C142" s="34" t="s">
        <v>169</v>
      </c>
      <c r="D142" s="34" t="s">
        <v>170</v>
      </c>
      <c r="E142" s="34" t="s">
        <v>25</v>
      </c>
      <c r="F142" s="46">
        <f>SUM(F144:F148)</f>
        <v>45.1</v>
      </c>
      <c r="G142" s="35"/>
      <c r="H142" s="35">
        <f>F142*G142</f>
        <v>0</v>
      </c>
      <c r="I142" s="37" t="s">
        <v>20</v>
      </c>
      <c r="J142" s="125"/>
      <c r="K142" s="106"/>
      <c r="L142" s="106"/>
      <c r="M142" s="106"/>
      <c r="N142" s="106"/>
      <c r="O142" s="106"/>
      <c r="P142" s="106"/>
      <c r="Q142" s="107"/>
      <c r="R142" s="107"/>
      <c r="S142" s="107"/>
      <c r="T142" s="107"/>
      <c r="U142" s="126"/>
      <c r="V142" s="107"/>
      <c r="W142" s="3"/>
      <c r="X142" s="3"/>
      <c r="Y142" s="3"/>
      <c r="Z142" s="3"/>
      <c r="AA142" s="3"/>
      <c r="AB142" s="3"/>
      <c r="AC142" s="3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</row>
    <row r="143" spans="1:67" s="15" customFormat="1" ht="27" customHeight="1">
      <c r="A143" s="101"/>
      <c r="B143" s="36"/>
      <c r="C143" s="36"/>
      <c r="D143" s="41" t="s">
        <v>60</v>
      </c>
      <c r="E143" s="36"/>
      <c r="F143" s="42"/>
      <c r="G143" s="43"/>
      <c r="H143" s="43"/>
      <c r="I143" s="99"/>
      <c r="J143" s="125"/>
      <c r="K143" s="106"/>
      <c r="L143" s="106"/>
      <c r="M143" s="106"/>
      <c r="N143" s="106"/>
      <c r="O143" s="106"/>
      <c r="P143" s="106"/>
      <c r="Q143" s="107"/>
      <c r="R143" s="107"/>
      <c r="S143" s="107"/>
      <c r="T143" s="107"/>
      <c r="U143" s="126"/>
      <c r="V143" s="107"/>
      <c r="W143" s="107"/>
      <c r="X143" s="107"/>
      <c r="Y143" s="107"/>
      <c r="Z143" s="107"/>
      <c r="AA143" s="107"/>
      <c r="AB143" s="107"/>
      <c r="AC143" s="107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</row>
    <row r="144" spans="1:67" s="15" customFormat="1" ht="13.5" customHeight="1">
      <c r="A144" s="101"/>
      <c r="B144" s="36"/>
      <c r="C144" s="36"/>
      <c r="D144" s="41" t="s">
        <v>171</v>
      </c>
      <c r="E144" s="36"/>
      <c r="F144" s="42">
        <f>(1.1+1.65)*1.1</f>
        <v>3.0250000000000004</v>
      </c>
      <c r="G144" s="43"/>
      <c r="H144" s="43"/>
      <c r="I144" s="37"/>
      <c r="J144" s="127"/>
      <c r="K144" s="89"/>
      <c r="L144" s="6"/>
      <c r="M144" s="107"/>
      <c r="N144" s="107"/>
      <c r="O144" s="130"/>
      <c r="P144" s="6"/>
      <c r="Q144" s="6"/>
      <c r="R144" s="6"/>
      <c r="S144" s="107"/>
      <c r="T144" s="107"/>
      <c r="U144" s="126"/>
      <c r="V144" s="107"/>
      <c r="W144" s="107"/>
      <c r="X144" s="107"/>
      <c r="Y144" s="107"/>
      <c r="Z144" s="107"/>
      <c r="AA144" s="107"/>
      <c r="AB144" s="107"/>
      <c r="AC144" s="107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</row>
    <row r="145" spans="1:67" s="15" customFormat="1" ht="13.5" customHeight="1">
      <c r="A145" s="101"/>
      <c r="B145" s="36"/>
      <c r="C145" s="36"/>
      <c r="D145" s="41" t="s">
        <v>172</v>
      </c>
      <c r="E145" s="36"/>
      <c r="F145" s="42">
        <f>(4.75)*1.1</f>
        <v>5.2250000000000005</v>
      </c>
      <c r="G145" s="43"/>
      <c r="H145" s="43"/>
      <c r="I145" s="37"/>
      <c r="J145" s="129"/>
      <c r="K145" s="89"/>
      <c r="L145" s="6"/>
      <c r="M145" s="107"/>
      <c r="N145" s="107"/>
      <c r="O145" s="130"/>
      <c r="P145" s="6"/>
      <c r="Q145" s="6"/>
      <c r="R145" s="6"/>
      <c r="S145" s="107"/>
      <c r="T145" s="107"/>
      <c r="U145" s="126"/>
      <c r="V145" s="107"/>
      <c r="W145" s="107"/>
      <c r="X145" s="107"/>
      <c r="Y145" s="107"/>
      <c r="Z145" s="107"/>
      <c r="AA145" s="107"/>
      <c r="AB145" s="107"/>
      <c r="AC145" s="107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</row>
    <row r="146" spans="1:67" s="15" customFormat="1" ht="13.5" customHeight="1">
      <c r="A146" s="101"/>
      <c r="B146" s="36"/>
      <c r="C146" s="36"/>
      <c r="D146" s="41" t="s">
        <v>173</v>
      </c>
      <c r="E146" s="36"/>
      <c r="F146" s="42">
        <f>(13.85)*1.1</f>
        <v>15.235000000000001</v>
      </c>
      <c r="G146" s="43"/>
      <c r="H146" s="43"/>
      <c r="I146" s="37"/>
      <c r="J146" s="127"/>
      <c r="K146" s="89"/>
      <c r="L146" s="6"/>
      <c r="M146" s="107"/>
      <c r="N146" s="107"/>
      <c r="O146" s="130"/>
      <c r="P146" s="6"/>
      <c r="Q146" s="6"/>
      <c r="R146" s="6"/>
      <c r="S146" s="107"/>
      <c r="T146" s="107"/>
      <c r="U146" s="126"/>
      <c r="V146" s="107"/>
      <c r="W146" s="107"/>
      <c r="X146" s="107"/>
      <c r="Y146" s="107"/>
      <c r="Z146" s="107"/>
      <c r="AA146" s="107"/>
      <c r="AB146" s="107"/>
      <c r="AC146" s="107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</row>
    <row r="147" spans="1:67" s="15" customFormat="1" ht="13.5" customHeight="1">
      <c r="A147" s="101"/>
      <c r="B147" s="36"/>
      <c r="C147" s="36"/>
      <c r="D147" s="41" t="s">
        <v>174</v>
      </c>
      <c r="E147" s="36"/>
      <c r="F147" s="42">
        <f>(13.85)*1.1</f>
        <v>15.235000000000001</v>
      </c>
      <c r="G147" s="43"/>
      <c r="H147" s="43"/>
      <c r="I147" s="37"/>
      <c r="J147" s="127"/>
      <c r="K147" s="89"/>
      <c r="L147" s="6"/>
      <c r="M147" s="107"/>
      <c r="N147" s="107"/>
      <c r="O147" s="130"/>
      <c r="P147" s="6"/>
      <c r="Q147" s="6"/>
      <c r="R147" s="6"/>
      <c r="S147" s="107"/>
      <c r="T147" s="107"/>
      <c r="U147" s="126"/>
      <c r="V147" s="107"/>
      <c r="W147" s="107"/>
      <c r="X147" s="107"/>
      <c r="Y147" s="107"/>
      <c r="Z147" s="107"/>
      <c r="AA147" s="107"/>
      <c r="AB147" s="107"/>
      <c r="AC147" s="107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</row>
    <row r="148" spans="1:67" s="15" customFormat="1" ht="13.5" customHeight="1">
      <c r="A148" s="101"/>
      <c r="B148" s="36"/>
      <c r="C148" s="36"/>
      <c r="D148" s="41" t="s">
        <v>175</v>
      </c>
      <c r="E148" s="36"/>
      <c r="F148" s="42">
        <f>(1.95+3.85)*1.1</f>
        <v>6.38</v>
      </c>
      <c r="G148" s="43"/>
      <c r="H148" s="43"/>
      <c r="I148" s="37"/>
      <c r="J148" s="127"/>
      <c r="K148" s="89"/>
      <c r="L148" s="6"/>
      <c r="M148" s="107"/>
      <c r="N148" s="107"/>
      <c r="O148" s="130"/>
      <c r="P148" s="6"/>
      <c r="Q148" s="6"/>
      <c r="R148" s="6"/>
      <c r="S148" s="107"/>
      <c r="T148" s="107"/>
      <c r="U148" s="126"/>
      <c r="V148" s="107"/>
      <c r="W148" s="107"/>
      <c r="X148" s="107"/>
      <c r="Y148" s="107"/>
      <c r="Z148" s="107"/>
      <c r="AA148" s="107"/>
      <c r="AB148" s="107"/>
      <c r="AC148" s="107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</row>
    <row r="149" spans="1:67" s="15" customFormat="1" ht="27" customHeight="1">
      <c r="A149" s="101"/>
      <c r="B149" s="36"/>
      <c r="C149" s="36"/>
      <c r="D149" s="41" t="s">
        <v>42</v>
      </c>
      <c r="E149" s="36"/>
      <c r="F149" s="108"/>
      <c r="G149" s="43"/>
      <c r="H149" s="43"/>
      <c r="I149" s="116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07"/>
      <c r="W149" s="107"/>
      <c r="X149" s="107"/>
      <c r="Y149" s="107"/>
      <c r="Z149" s="107"/>
      <c r="AA149" s="107"/>
      <c r="AB149" s="107"/>
      <c r="AC149" s="107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</row>
    <row r="150" spans="1:67" s="15" customFormat="1" ht="27" customHeight="1">
      <c r="A150" s="33">
        <v>23</v>
      </c>
      <c r="B150" s="34">
        <v>721</v>
      </c>
      <c r="C150" s="34" t="s">
        <v>176</v>
      </c>
      <c r="D150" s="34" t="s">
        <v>177</v>
      </c>
      <c r="E150" s="34" t="s">
        <v>25</v>
      </c>
      <c r="F150" s="46">
        <f>SUM(F152:F156)</f>
        <v>52.195000000000007</v>
      </c>
      <c r="G150" s="35"/>
      <c r="H150" s="35">
        <f>F150*G150</f>
        <v>0</v>
      </c>
      <c r="I150" s="37" t="s">
        <v>20</v>
      </c>
      <c r="J150" s="125"/>
      <c r="K150" s="106"/>
      <c r="L150" s="106"/>
      <c r="M150" s="106"/>
      <c r="N150" s="106"/>
      <c r="O150" s="106"/>
      <c r="P150" s="106"/>
      <c r="Q150" s="107"/>
      <c r="R150" s="107"/>
      <c r="S150" s="107"/>
      <c r="T150" s="107"/>
      <c r="U150" s="126"/>
      <c r="V150" s="3"/>
      <c r="W150" s="3"/>
      <c r="X150" s="3"/>
      <c r="Y150" s="3"/>
      <c r="Z150" s="3"/>
      <c r="AA150" s="3"/>
      <c r="AB150" s="3"/>
      <c r="AC150" s="3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</row>
    <row r="151" spans="1:67" s="15" customFormat="1" ht="27" customHeight="1">
      <c r="A151" s="101"/>
      <c r="B151" s="36"/>
      <c r="C151" s="36"/>
      <c r="D151" s="41" t="s">
        <v>57</v>
      </c>
      <c r="E151" s="36"/>
      <c r="F151" s="42"/>
      <c r="G151" s="43"/>
      <c r="H151" s="43"/>
      <c r="I151" s="99"/>
      <c r="J151" s="125"/>
      <c r="K151" s="106"/>
      <c r="L151" s="106"/>
      <c r="M151" s="106"/>
      <c r="N151" s="106"/>
      <c r="O151" s="106"/>
      <c r="P151" s="106"/>
      <c r="Q151" s="107"/>
      <c r="R151" s="107"/>
      <c r="S151" s="107"/>
      <c r="T151" s="107"/>
      <c r="U151" s="126"/>
      <c r="V151" s="107"/>
      <c r="W151" s="107"/>
      <c r="X151" s="107"/>
      <c r="Y151" s="107"/>
      <c r="Z151" s="107"/>
      <c r="AA151" s="107"/>
      <c r="AB151" s="107"/>
      <c r="AC151" s="107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</row>
    <row r="152" spans="1:67" s="15" customFormat="1" ht="13.5" customHeight="1">
      <c r="A152" s="101"/>
      <c r="B152" s="36"/>
      <c r="C152" s="36"/>
      <c r="D152" s="41" t="s">
        <v>178</v>
      </c>
      <c r="E152" s="36"/>
      <c r="F152" s="42">
        <f>(5.9+4.95)*1.1</f>
        <v>11.935000000000002</v>
      </c>
      <c r="G152" s="43"/>
      <c r="H152" s="43"/>
      <c r="I152" s="37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07"/>
      <c r="W152" s="107"/>
      <c r="X152" s="107"/>
      <c r="Y152" s="107"/>
      <c r="Z152" s="107"/>
      <c r="AA152" s="107"/>
      <c r="AB152" s="107"/>
      <c r="AC152" s="107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</row>
    <row r="153" spans="1:67" s="15" customFormat="1" ht="13.5" customHeight="1">
      <c r="A153" s="101"/>
      <c r="B153" s="36"/>
      <c r="C153" s="36"/>
      <c r="D153" s="41" t="s">
        <v>179</v>
      </c>
      <c r="E153" s="36"/>
      <c r="F153" s="42">
        <f>(14.2)*1.1</f>
        <v>15.620000000000001</v>
      </c>
      <c r="G153" s="43"/>
      <c r="H153" s="43"/>
      <c r="I153" s="37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07"/>
      <c r="W153" s="107"/>
      <c r="X153" s="107"/>
      <c r="Y153" s="107"/>
      <c r="Z153" s="107"/>
      <c r="AA153" s="107"/>
      <c r="AB153" s="107"/>
      <c r="AC153" s="107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</row>
    <row r="154" spans="1:67" s="15" customFormat="1" ht="13.5" customHeight="1">
      <c r="A154" s="101"/>
      <c r="B154" s="36"/>
      <c r="C154" s="36"/>
      <c r="D154" s="41" t="s">
        <v>180</v>
      </c>
      <c r="E154" s="36"/>
      <c r="F154" s="42">
        <f>(13.9)*1.1</f>
        <v>15.290000000000001</v>
      </c>
      <c r="G154" s="43"/>
      <c r="H154" s="43"/>
      <c r="I154" s="37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07"/>
      <c r="W154" s="107"/>
      <c r="X154" s="107"/>
      <c r="Y154" s="107"/>
      <c r="Z154" s="107"/>
      <c r="AA154" s="107"/>
      <c r="AB154" s="107"/>
      <c r="AC154" s="107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</row>
    <row r="155" spans="1:67" s="15" customFormat="1" ht="13.5" customHeight="1">
      <c r="A155" s="101"/>
      <c r="B155" s="36"/>
      <c r="C155" s="36"/>
      <c r="D155" s="41" t="s">
        <v>181</v>
      </c>
      <c r="E155" s="36"/>
      <c r="F155" s="42">
        <f>(4.65)*1.1</f>
        <v>5.1150000000000011</v>
      </c>
      <c r="G155" s="43"/>
      <c r="H155" s="43"/>
      <c r="I155" s="37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07"/>
      <c r="W155" s="107"/>
      <c r="X155" s="107"/>
      <c r="Y155" s="107"/>
      <c r="Z155" s="107"/>
      <c r="AA155" s="107"/>
      <c r="AB155" s="107"/>
      <c r="AC155" s="107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</row>
    <row r="156" spans="1:67" s="15" customFormat="1" ht="13.5" customHeight="1">
      <c r="A156" s="101"/>
      <c r="B156" s="36"/>
      <c r="C156" s="36"/>
      <c r="D156" s="41" t="s">
        <v>182</v>
      </c>
      <c r="E156" s="36"/>
      <c r="F156" s="42">
        <f>(3.85)*1.1</f>
        <v>4.2350000000000003</v>
      </c>
      <c r="G156" s="43"/>
      <c r="H156" s="43"/>
      <c r="I156" s="37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07"/>
      <c r="W156" s="107"/>
      <c r="X156" s="107"/>
      <c r="Y156" s="107"/>
      <c r="Z156" s="107"/>
      <c r="AA156" s="107"/>
      <c r="AB156" s="107"/>
      <c r="AC156" s="107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</row>
    <row r="157" spans="1:67" s="15" customFormat="1" ht="27" customHeight="1">
      <c r="A157" s="101"/>
      <c r="B157" s="36"/>
      <c r="C157" s="36"/>
      <c r="D157" s="41" t="s">
        <v>42</v>
      </c>
      <c r="E157" s="36"/>
      <c r="F157" s="108"/>
      <c r="G157" s="43"/>
      <c r="H157" s="43"/>
      <c r="I157" s="116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07"/>
      <c r="W157" s="107"/>
      <c r="X157" s="107"/>
      <c r="Y157" s="107"/>
      <c r="Z157" s="107"/>
      <c r="AA157" s="107"/>
      <c r="AB157" s="107"/>
      <c r="AC157" s="107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</row>
    <row r="158" spans="1:67" s="15" customFormat="1" ht="27" customHeight="1">
      <c r="A158" s="33">
        <v>24</v>
      </c>
      <c r="B158" s="34">
        <v>721</v>
      </c>
      <c r="C158" s="34" t="s">
        <v>183</v>
      </c>
      <c r="D158" s="34" t="s">
        <v>184</v>
      </c>
      <c r="E158" s="34" t="s">
        <v>25</v>
      </c>
      <c r="F158" s="46">
        <f>SUM(F160:F162)</f>
        <v>26.180000000000003</v>
      </c>
      <c r="G158" s="35"/>
      <c r="H158" s="35">
        <f>F158*G158</f>
        <v>0</v>
      </c>
      <c r="I158" s="37" t="s">
        <v>20</v>
      </c>
      <c r="J158" s="125"/>
      <c r="K158" s="106"/>
      <c r="L158" s="106"/>
      <c r="M158" s="106"/>
      <c r="N158" s="106"/>
      <c r="O158" s="106"/>
      <c r="P158" s="106"/>
      <c r="Q158" s="107"/>
      <c r="R158" s="107"/>
      <c r="S158" s="107"/>
      <c r="T158" s="107"/>
      <c r="U158" s="126"/>
      <c r="V158" s="3"/>
      <c r="W158" s="3"/>
      <c r="X158" s="3"/>
      <c r="Y158" s="3"/>
      <c r="Z158" s="3"/>
      <c r="AA158" s="3"/>
      <c r="AB158" s="3"/>
      <c r="AC158" s="3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</row>
    <row r="159" spans="1:67" s="15" customFormat="1" ht="27" customHeight="1">
      <c r="A159" s="101"/>
      <c r="B159" s="36"/>
      <c r="C159" s="36"/>
      <c r="D159" s="41" t="s">
        <v>185</v>
      </c>
      <c r="E159" s="36"/>
      <c r="F159" s="42"/>
      <c r="G159" s="43"/>
      <c r="H159" s="43"/>
      <c r="I159" s="99"/>
      <c r="J159" s="125"/>
      <c r="K159" s="106"/>
      <c r="L159" s="106"/>
      <c r="M159" s="106"/>
      <c r="N159" s="106"/>
      <c r="O159" s="106"/>
      <c r="P159" s="106"/>
      <c r="Q159" s="107"/>
      <c r="R159" s="107"/>
      <c r="S159" s="107"/>
      <c r="T159" s="107"/>
      <c r="U159" s="126"/>
      <c r="V159" s="107"/>
      <c r="W159" s="107"/>
      <c r="X159" s="107"/>
      <c r="Y159" s="107"/>
      <c r="Z159" s="107"/>
      <c r="AA159" s="107"/>
      <c r="AB159" s="107"/>
      <c r="AC159" s="107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</row>
    <row r="160" spans="1:67" s="15" customFormat="1" ht="13.5" customHeight="1">
      <c r="A160" s="101"/>
      <c r="B160" s="36"/>
      <c r="C160" s="36"/>
      <c r="D160" s="41" t="s">
        <v>186</v>
      </c>
      <c r="E160" s="36"/>
      <c r="F160" s="42">
        <f>(4.95)*1.1</f>
        <v>5.4450000000000003</v>
      </c>
      <c r="G160" s="43"/>
      <c r="H160" s="43"/>
      <c r="I160" s="37"/>
      <c r="J160" s="127"/>
      <c r="K160" s="107"/>
      <c r="L160" s="107"/>
      <c r="M160" s="107"/>
      <c r="N160" s="107"/>
      <c r="O160" s="130"/>
      <c r="P160" s="107"/>
      <c r="Q160" s="107"/>
      <c r="R160" s="107"/>
      <c r="S160" s="107"/>
      <c r="T160" s="107"/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</row>
    <row r="161" spans="1:67" s="15" customFormat="1" ht="13.5" customHeight="1">
      <c r="A161" s="101"/>
      <c r="B161" s="36"/>
      <c r="C161" s="36"/>
      <c r="D161" s="41" t="s">
        <v>187</v>
      </c>
      <c r="E161" s="36"/>
      <c r="F161" s="42">
        <f>(14.2)*1.1</f>
        <v>15.620000000000001</v>
      </c>
      <c r="G161" s="43"/>
      <c r="H161" s="43"/>
      <c r="I161" s="37"/>
      <c r="J161" s="127"/>
      <c r="K161" s="107"/>
      <c r="L161" s="107"/>
      <c r="M161" s="107"/>
      <c r="N161" s="107"/>
      <c r="O161" s="130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</row>
    <row r="162" spans="1:67" s="15" customFormat="1" ht="13.5" customHeight="1">
      <c r="A162" s="101"/>
      <c r="B162" s="36"/>
      <c r="C162" s="36"/>
      <c r="D162" s="41" t="s">
        <v>188</v>
      </c>
      <c r="E162" s="36"/>
      <c r="F162" s="42">
        <f>(4.65)*1.1</f>
        <v>5.1150000000000011</v>
      </c>
      <c r="G162" s="43"/>
      <c r="H162" s="43"/>
      <c r="I162" s="37"/>
      <c r="J162" s="127"/>
      <c r="K162" s="107"/>
      <c r="L162" s="107"/>
      <c r="M162" s="107"/>
      <c r="N162" s="107"/>
      <c r="O162" s="130"/>
      <c r="P162" s="107"/>
      <c r="Q162" s="107"/>
      <c r="R162" s="107"/>
      <c r="S162" s="107"/>
      <c r="T162" s="107"/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</row>
    <row r="163" spans="1:67" s="15" customFormat="1" ht="27" customHeight="1">
      <c r="A163" s="101"/>
      <c r="B163" s="36"/>
      <c r="C163" s="36"/>
      <c r="D163" s="41" t="s">
        <v>42</v>
      </c>
      <c r="E163" s="36"/>
      <c r="F163" s="108"/>
      <c r="G163" s="43"/>
      <c r="H163" s="43"/>
      <c r="I163" s="116"/>
      <c r="J163" s="129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07"/>
      <c r="W163" s="107"/>
      <c r="X163" s="107"/>
      <c r="Y163" s="107"/>
      <c r="Z163" s="107"/>
      <c r="AA163" s="107"/>
      <c r="AB163" s="107"/>
      <c r="AC163" s="107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</row>
    <row r="164" spans="1:67" s="15" customFormat="1" ht="27" customHeight="1">
      <c r="A164" s="33">
        <v>25</v>
      </c>
      <c r="B164" s="34">
        <v>721</v>
      </c>
      <c r="C164" s="34" t="s">
        <v>189</v>
      </c>
      <c r="D164" s="34" t="s">
        <v>190</v>
      </c>
      <c r="E164" s="34" t="s">
        <v>25</v>
      </c>
      <c r="F164" s="46">
        <f>SUM(F166:F167)</f>
        <v>8.25</v>
      </c>
      <c r="G164" s="35"/>
      <c r="H164" s="35">
        <f>F164*G164</f>
        <v>0</v>
      </c>
      <c r="I164" s="37" t="s">
        <v>20</v>
      </c>
      <c r="J164" s="125"/>
      <c r="K164" s="106"/>
      <c r="L164" s="106"/>
      <c r="M164" s="106"/>
      <c r="N164" s="106"/>
      <c r="O164" s="106"/>
      <c r="P164" s="106"/>
      <c r="Q164" s="107"/>
      <c r="R164" s="107"/>
      <c r="S164" s="107"/>
      <c r="T164" s="107"/>
      <c r="U164" s="126"/>
      <c r="V164" s="3"/>
      <c r="W164" s="3"/>
      <c r="X164" s="3"/>
      <c r="Y164" s="3"/>
      <c r="Z164" s="3"/>
      <c r="AA164" s="3"/>
      <c r="AB164" s="3"/>
      <c r="AC164" s="3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</row>
    <row r="165" spans="1:67" s="15" customFormat="1" ht="27" customHeight="1">
      <c r="A165" s="101"/>
      <c r="B165" s="36"/>
      <c r="C165" s="36"/>
      <c r="D165" s="41" t="s">
        <v>57</v>
      </c>
      <c r="E165" s="36"/>
      <c r="F165" s="42"/>
      <c r="G165" s="43"/>
      <c r="H165" s="43"/>
      <c r="I165" s="99"/>
      <c r="J165" s="125"/>
      <c r="K165" s="106"/>
      <c r="L165" s="106"/>
      <c r="M165" s="106"/>
      <c r="N165" s="106"/>
      <c r="O165" s="106"/>
      <c r="P165" s="106"/>
      <c r="Q165" s="107"/>
      <c r="R165" s="107"/>
      <c r="S165" s="107"/>
      <c r="T165" s="107"/>
      <c r="U165" s="126"/>
      <c r="V165" s="107"/>
      <c r="W165" s="107"/>
      <c r="X165" s="107"/>
      <c r="Y165" s="107"/>
      <c r="Z165" s="107"/>
      <c r="AA165" s="107"/>
      <c r="AB165" s="107"/>
      <c r="AC165" s="107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</row>
    <row r="166" spans="1:67" s="15" customFormat="1" ht="13.5" customHeight="1">
      <c r="A166" s="101"/>
      <c r="B166" s="36"/>
      <c r="C166" s="36"/>
      <c r="D166" s="41" t="s">
        <v>191</v>
      </c>
      <c r="E166" s="36"/>
      <c r="F166" s="42">
        <f>(1.1+1.65)*1.1</f>
        <v>3.0250000000000004</v>
      </c>
      <c r="G166" s="43"/>
      <c r="H166" s="43"/>
      <c r="I166" s="37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07"/>
      <c r="W166" s="107"/>
      <c r="X166" s="107"/>
      <c r="Y166" s="107"/>
      <c r="Z166" s="107"/>
      <c r="AA166" s="107"/>
      <c r="AB166" s="107"/>
      <c r="AC166" s="107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</row>
    <row r="167" spans="1:67" s="15" customFormat="1" ht="13.5" customHeight="1">
      <c r="A167" s="101"/>
      <c r="B167" s="36"/>
      <c r="C167" s="36"/>
      <c r="D167" s="41" t="s">
        <v>192</v>
      </c>
      <c r="E167" s="36"/>
      <c r="F167" s="42">
        <f>(4.75)*1.1</f>
        <v>5.2250000000000005</v>
      </c>
      <c r="G167" s="43"/>
      <c r="H167" s="43"/>
      <c r="I167" s="37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07"/>
      <c r="W167" s="107"/>
      <c r="X167" s="107"/>
      <c r="Y167" s="107"/>
      <c r="Z167" s="107"/>
      <c r="AA167" s="107"/>
      <c r="AB167" s="107"/>
      <c r="AC167" s="107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</row>
    <row r="168" spans="1:67" s="15" customFormat="1" ht="27" customHeight="1">
      <c r="A168" s="101"/>
      <c r="B168" s="36"/>
      <c r="C168" s="36"/>
      <c r="D168" s="41" t="s">
        <v>42</v>
      </c>
      <c r="E168" s="36"/>
      <c r="F168" s="108"/>
      <c r="G168" s="43"/>
      <c r="H168" s="43"/>
      <c r="I168" s="116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07"/>
      <c r="W168" s="107"/>
      <c r="X168" s="107"/>
      <c r="Y168" s="107"/>
      <c r="Z168" s="107"/>
      <c r="AA168" s="107"/>
      <c r="AB168" s="107"/>
      <c r="AC168" s="107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</row>
    <row r="169" spans="1:67" s="15" customFormat="1" ht="13.5" customHeight="1">
      <c r="A169" s="33">
        <v>26</v>
      </c>
      <c r="B169" s="34">
        <v>721</v>
      </c>
      <c r="C169" s="34">
        <v>722290226</v>
      </c>
      <c r="D169" s="34" t="s">
        <v>61</v>
      </c>
      <c r="E169" s="34" t="s">
        <v>25</v>
      </c>
      <c r="F169" s="46">
        <f>F170</f>
        <v>1152.5999999999999</v>
      </c>
      <c r="G169" s="35"/>
      <c r="H169" s="35">
        <f>F169*G169</f>
        <v>0</v>
      </c>
      <c r="I169" s="37" t="s">
        <v>33</v>
      </c>
      <c r="J169" s="151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</row>
    <row r="170" spans="1:67" s="15" customFormat="1" ht="27" customHeight="1">
      <c r="A170" s="33"/>
      <c r="B170" s="34"/>
      <c r="C170" s="34"/>
      <c r="D170" s="41" t="s">
        <v>193</v>
      </c>
      <c r="E170" s="34"/>
      <c r="F170" s="42">
        <f>((238.25+123.05+72.55)+(22.7+41)+(47.45+23.8)+(7.5))*2</f>
        <v>1152.5999999999999</v>
      </c>
      <c r="G170" s="35"/>
      <c r="H170" s="35"/>
      <c r="I170" s="37"/>
      <c r="J170" s="107"/>
      <c r="K170" s="107"/>
      <c r="L170" s="107"/>
      <c r="M170" s="107"/>
      <c r="N170" s="107"/>
      <c r="O170" s="107"/>
      <c r="P170" s="107"/>
      <c r="Q170" s="107"/>
      <c r="R170" s="107"/>
      <c r="S170" s="107"/>
      <c r="T170" s="107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</row>
    <row r="171" spans="1:67" s="15" customFormat="1" ht="13.5" customHeight="1">
      <c r="A171" s="33">
        <v>27</v>
      </c>
      <c r="B171" s="34">
        <v>721</v>
      </c>
      <c r="C171" s="34">
        <v>722290234</v>
      </c>
      <c r="D171" s="34" t="s">
        <v>62</v>
      </c>
      <c r="E171" s="34" t="s">
        <v>25</v>
      </c>
      <c r="F171" s="46">
        <f>(F169)/2</f>
        <v>576.29999999999995</v>
      </c>
      <c r="G171" s="35"/>
      <c r="H171" s="35">
        <f>F171*G171</f>
        <v>0</v>
      </c>
      <c r="I171" s="37" t="s">
        <v>33</v>
      </c>
      <c r="J171" s="107"/>
      <c r="K171" s="107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</row>
    <row r="172" spans="1:67" s="15" customFormat="1" ht="13.5" customHeight="1">
      <c r="A172" s="33">
        <v>28</v>
      </c>
      <c r="B172" s="38" t="s">
        <v>46</v>
      </c>
      <c r="C172" s="34" t="s">
        <v>63</v>
      </c>
      <c r="D172" s="34" t="s">
        <v>194</v>
      </c>
      <c r="E172" s="34" t="s">
        <v>19</v>
      </c>
      <c r="F172" s="46">
        <f>SUM(F173)</f>
        <v>1</v>
      </c>
      <c r="G172" s="35"/>
      <c r="H172" s="35">
        <f>F172*G172</f>
        <v>0</v>
      </c>
      <c r="I172" s="37" t="s">
        <v>20</v>
      </c>
      <c r="J172" s="125"/>
      <c r="K172" s="106"/>
      <c r="L172" s="106"/>
      <c r="M172" s="106"/>
      <c r="N172" s="106"/>
      <c r="O172" s="106"/>
      <c r="P172" s="106"/>
      <c r="Q172" s="126"/>
      <c r="R172" s="107"/>
      <c r="S172" s="107"/>
      <c r="T172" s="107"/>
      <c r="U172" s="14"/>
      <c r="V172" s="39"/>
      <c r="W172" s="39"/>
      <c r="X172" s="107"/>
      <c r="Y172" s="107"/>
      <c r="Z172" s="107"/>
      <c r="AA172" s="107"/>
      <c r="AB172" s="107"/>
      <c r="AC172" s="107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</row>
    <row r="173" spans="1:67" s="15" customFormat="1" ht="13.5" customHeight="1">
      <c r="A173" s="33"/>
      <c r="B173" s="34"/>
      <c r="C173" s="34"/>
      <c r="D173" s="41" t="s">
        <v>195</v>
      </c>
      <c r="E173" s="34"/>
      <c r="F173" s="93">
        <v>1</v>
      </c>
      <c r="G173" s="35"/>
      <c r="H173" s="35"/>
      <c r="I173" s="109"/>
      <c r="J173" s="131"/>
      <c r="K173" s="132"/>
      <c r="L173" s="131"/>
      <c r="M173" s="131"/>
      <c r="N173" s="131"/>
      <c r="O173" s="131"/>
      <c r="P173" s="131"/>
      <c r="Q173" s="39"/>
      <c r="R173" s="131"/>
      <c r="S173" s="131"/>
      <c r="T173" s="39"/>
      <c r="U173" s="14"/>
      <c r="V173" s="39"/>
      <c r="W173" s="39"/>
      <c r="X173" s="107"/>
      <c r="Y173" s="107"/>
      <c r="Z173" s="107"/>
      <c r="AA173" s="107"/>
      <c r="AB173" s="107"/>
      <c r="AC173" s="107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</row>
    <row r="174" spans="1:67" s="15" customFormat="1" ht="27" customHeight="1">
      <c r="A174" s="33"/>
      <c r="B174" s="34"/>
      <c r="C174" s="34"/>
      <c r="D174" s="41" t="s">
        <v>196</v>
      </c>
      <c r="E174" s="34"/>
      <c r="F174" s="6"/>
      <c r="G174" s="35"/>
      <c r="H174" s="35"/>
      <c r="I174" s="109"/>
      <c r="J174" s="131"/>
      <c r="K174" s="132"/>
      <c r="L174" s="131"/>
      <c r="M174" s="131"/>
      <c r="N174" s="131"/>
      <c r="O174" s="131"/>
      <c r="P174" s="131"/>
      <c r="Q174" s="39"/>
      <c r="R174" s="131"/>
      <c r="S174" s="131"/>
      <c r="T174" s="39"/>
      <c r="U174" s="14"/>
      <c r="V174" s="39"/>
      <c r="W174" s="39"/>
      <c r="X174" s="107"/>
      <c r="Y174" s="107"/>
      <c r="Z174" s="107"/>
      <c r="AA174" s="107"/>
      <c r="AB174" s="107"/>
      <c r="AC174" s="107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</row>
    <row r="175" spans="1:67" s="15" customFormat="1" ht="13.5" customHeight="1">
      <c r="A175" s="33">
        <v>29</v>
      </c>
      <c r="B175" s="38" t="s">
        <v>46</v>
      </c>
      <c r="C175" s="34" t="s">
        <v>197</v>
      </c>
      <c r="D175" s="34" t="s">
        <v>198</v>
      </c>
      <c r="E175" s="34" t="s">
        <v>19</v>
      </c>
      <c r="F175" s="46">
        <f>SUM(F176:F176)</f>
        <v>6</v>
      </c>
      <c r="G175" s="35"/>
      <c r="H175" s="35">
        <f>F175*G175</f>
        <v>0</v>
      </c>
      <c r="I175" s="37" t="s">
        <v>20</v>
      </c>
      <c r="J175" s="125"/>
      <c r="K175" s="106"/>
      <c r="L175" s="106"/>
      <c r="M175" s="106"/>
      <c r="N175" s="106"/>
      <c r="O175" s="106"/>
      <c r="P175" s="106"/>
      <c r="Q175" s="126"/>
      <c r="R175" s="107"/>
      <c r="S175" s="107"/>
      <c r="T175" s="107"/>
      <c r="U175" s="14"/>
      <c r="V175" s="39"/>
      <c r="W175" s="39"/>
      <c r="X175" s="107"/>
      <c r="Y175" s="107"/>
      <c r="Z175" s="107"/>
      <c r="AA175" s="107"/>
      <c r="AB175" s="107"/>
      <c r="AC175" s="107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</row>
    <row r="176" spans="1:67" s="15" customFormat="1" ht="13.5" customHeight="1">
      <c r="A176" s="33"/>
      <c r="B176" s="34"/>
      <c r="C176" s="34"/>
      <c r="D176" s="41" t="s">
        <v>195</v>
      </c>
      <c r="E176" s="34"/>
      <c r="F176" s="93">
        <v>6</v>
      </c>
      <c r="G176" s="35"/>
      <c r="H176" s="35"/>
      <c r="I176" s="109"/>
      <c r="J176" s="131"/>
      <c r="K176" s="132"/>
      <c r="L176" s="131"/>
      <c r="M176" s="131"/>
      <c r="N176" s="131"/>
      <c r="O176" s="131"/>
      <c r="P176" s="131"/>
      <c r="Q176" s="39"/>
      <c r="R176" s="131"/>
      <c r="S176" s="131"/>
      <c r="T176" s="39"/>
      <c r="U176" s="14"/>
      <c r="V176" s="39"/>
      <c r="W176" s="39"/>
      <c r="X176" s="107"/>
      <c r="Y176" s="107"/>
      <c r="Z176" s="107"/>
      <c r="AA176" s="107"/>
      <c r="AB176" s="107"/>
      <c r="AC176" s="107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</row>
    <row r="177" spans="1:97" s="15" customFormat="1" ht="27" customHeight="1">
      <c r="A177" s="33"/>
      <c r="B177" s="34"/>
      <c r="C177" s="34"/>
      <c r="D177" s="41" t="s">
        <v>196</v>
      </c>
      <c r="E177" s="34"/>
      <c r="F177" s="6"/>
      <c r="G177" s="35"/>
      <c r="H177" s="35"/>
      <c r="I177" s="109"/>
      <c r="J177" s="131"/>
      <c r="K177" s="132"/>
      <c r="L177" s="131"/>
      <c r="M177" s="131"/>
      <c r="N177" s="131"/>
      <c r="O177" s="131"/>
      <c r="P177" s="131"/>
      <c r="Q177" s="39"/>
      <c r="R177" s="131"/>
      <c r="S177" s="131"/>
      <c r="T177" s="39"/>
      <c r="U177" s="14"/>
      <c r="V177" s="39"/>
      <c r="W177" s="39"/>
      <c r="X177" s="107"/>
      <c r="Y177" s="107"/>
      <c r="Z177" s="107"/>
      <c r="AA177" s="107"/>
      <c r="AB177" s="107"/>
      <c r="AC177" s="107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</row>
    <row r="178" spans="1:97" s="15" customFormat="1" ht="13.5" customHeight="1">
      <c r="A178" s="33">
        <v>30</v>
      </c>
      <c r="B178" s="38" t="s">
        <v>46</v>
      </c>
      <c r="C178" s="34" t="s">
        <v>199</v>
      </c>
      <c r="D178" s="34" t="s">
        <v>200</v>
      </c>
      <c r="E178" s="34" t="s">
        <v>19</v>
      </c>
      <c r="F178" s="46">
        <f>SUM(F179)</f>
        <v>1</v>
      </c>
      <c r="G178" s="35"/>
      <c r="H178" s="35">
        <f>F178*G178</f>
        <v>0</v>
      </c>
      <c r="I178" s="37" t="s">
        <v>20</v>
      </c>
      <c r="J178" s="125"/>
      <c r="K178" s="106"/>
      <c r="L178" s="106"/>
      <c r="M178" s="106"/>
      <c r="N178" s="106"/>
      <c r="O178" s="106"/>
      <c r="P178" s="106"/>
      <c r="Q178" s="126"/>
      <c r="R178" s="107"/>
      <c r="S178" s="107"/>
      <c r="T178" s="107"/>
      <c r="U178" s="14"/>
      <c r="V178" s="39"/>
      <c r="W178" s="39"/>
      <c r="X178" s="107"/>
      <c r="Y178" s="107"/>
      <c r="Z178" s="107"/>
      <c r="AA178" s="107"/>
      <c r="AB178" s="107"/>
      <c r="AC178" s="107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</row>
    <row r="179" spans="1:97" s="15" customFormat="1" ht="13.5" customHeight="1">
      <c r="A179" s="33"/>
      <c r="B179" s="34"/>
      <c r="C179" s="34"/>
      <c r="D179" s="41" t="s">
        <v>195</v>
      </c>
      <c r="E179" s="34"/>
      <c r="F179" s="93">
        <v>1</v>
      </c>
      <c r="G179" s="35"/>
      <c r="H179" s="35"/>
      <c r="I179" s="109"/>
      <c r="J179" s="131"/>
      <c r="K179" s="132"/>
      <c r="L179" s="131"/>
      <c r="M179" s="131"/>
      <c r="N179" s="131"/>
      <c r="O179" s="131"/>
      <c r="P179" s="131"/>
      <c r="Q179" s="131"/>
      <c r="R179" s="131"/>
      <c r="S179" s="131"/>
      <c r="T179" s="39"/>
      <c r="U179" s="39"/>
      <c r="V179" s="39"/>
      <c r="W179" s="39"/>
      <c r="X179" s="107"/>
      <c r="Y179" s="107"/>
      <c r="Z179" s="107"/>
      <c r="AA179" s="107"/>
      <c r="AB179" s="107"/>
      <c r="AC179" s="107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</row>
    <row r="180" spans="1:97" s="15" customFormat="1" ht="27" customHeight="1">
      <c r="A180" s="33"/>
      <c r="B180" s="34"/>
      <c r="C180" s="34"/>
      <c r="D180" s="41" t="s">
        <v>196</v>
      </c>
      <c r="E180" s="34"/>
      <c r="F180" s="6"/>
      <c r="G180" s="35"/>
      <c r="H180" s="35"/>
      <c r="I180" s="109"/>
      <c r="J180" s="131"/>
      <c r="K180" s="132"/>
      <c r="L180" s="131"/>
      <c r="M180" s="131"/>
      <c r="N180" s="131"/>
      <c r="O180" s="131"/>
      <c r="P180" s="131"/>
      <c r="Q180" s="131"/>
      <c r="R180" s="131"/>
      <c r="S180" s="131"/>
      <c r="T180" s="39"/>
      <c r="U180" s="39"/>
      <c r="V180" s="39"/>
      <c r="W180" s="39"/>
      <c r="X180" s="107"/>
      <c r="Y180" s="107"/>
      <c r="Z180" s="107"/>
      <c r="AA180" s="107"/>
      <c r="AB180" s="107"/>
      <c r="AC180" s="107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</row>
    <row r="181" spans="1:97" s="15" customFormat="1" ht="13.5" customHeight="1">
      <c r="A181" s="33">
        <v>31</v>
      </c>
      <c r="B181" s="34">
        <v>722</v>
      </c>
      <c r="C181" s="34" t="s">
        <v>201</v>
      </c>
      <c r="D181" s="34" t="s">
        <v>202</v>
      </c>
      <c r="E181" s="34" t="s">
        <v>19</v>
      </c>
      <c r="F181" s="46">
        <f>SUM(F182)</f>
        <v>4</v>
      </c>
      <c r="G181" s="35"/>
      <c r="H181" s="35">
        <f>F181*G181</f>
        <v>0</v>
      </c>
      <c r="I181" s="37" t="s">
        <v>20</v>
      </c>
      <c r="J181" s="133"/>
      <c r="K181" s="31"/>
      <c r="L181" s="31"/>
      <c r="M181" s="134"/>
      <c r="N181" s="31"/>
      <c r="O181" s="31"/>
      <c r="P181" s="31"/>
      <c r="Q181" s="31"/>
      <c r="R181" s="31"/>
      <c r="S181" s="31"/>
      <c r="T181" s="39"/>
      <c r="U181" s="39"/>
      <c r="V181" s="39"/>
      <c r="W181" s="39"/>
      <c r="X181" s="39"/>
      <c r="Y181" s="39"/>
      <c r="Z181" s="107"/>
      <c r="AA181" s="107"/>
      <c r="AB181" s="107"/>
      <c r="AC181" s="107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</row>
    <row r="182" spans="1:97" s="15" customFormat="1" ht="13.5" customHeight="1">
      <c r="A182" s="101"/>
      <c r="B182" s="36"/>
      <c r="C182" s="36"/>
      <c r="D182" s="41" t="s">
        <v>195</v>
      </c>
      <c r="E182" s="36"/>
      <c r="F182" s="42">
        <v>4</v>
      </c>
      <c r="G182" s="43"/>
      <c r="H182" s="43"/>
      <c r="I182" s="99"/>
      <c r="J182" s="107"/>
      <c r="K182" s="107"/>
      <c r="L182" s="107"/>
      <c r="M182" s="107"/>
      <c r="N182" s="107"/>
      <c r="O182" s="107"/>
      <c r="P182" s="107"/>
      <c r="Q182" s="107"/>
      <c r="R182" s="107"/>
      <c r="S182" s="107"/>
      <c r="T182" s="39"/>
      <c r="U182" s="39"/>
      <c r="V182" s="39"/>
      <c r="W182" s="39"/>
      <c r="X182" s="39"/>
      <c r="Y182" s="39"/>
      <c r="Z182" s="107"/>
      <c r="AA182" s="107"/>
      <c r="AB182" s="107"/>
      <c r="AC182" s="107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</row>
    <row r="183" spans="1:97" s="15" customFormat="1" ht="27" customHeight="1">
      <c r="A183" s="33"/>
      <c r="B183" s="34"/>
      <c r="C183" s="34"/>
      <c r="D183" s="41" t="s">
        <v>203</v>
      </c>
      <c r="E183" s="34"/>
      <c r="F183" s="93"/>
      <c r="G183" s="35"/>
      <c r="H183" s="35"/>
      <c r="I183" s="109"/>
      <c r="J183" s="134"/>
      <c r="K183" s="6"/>
      <c r="L183" s="6"/>
      <c r="M183" s="6"/>
      <c r="N183" s="6"/>
      <c r="O183" s="6"/>
      <c r="P183" s="6"/>
      <c r="Q183" s="6"/>
      <c r="R183" s="6"/>
      <c r="S183" s="6"/>
      <c r="T183" s="39"/>
      <c r="U183" s="39"/>
      <c r="V183" s="39"/>
      <c r="W183" s="39"/>
      <c r="X183" s="39"/>
      <c r="Y183" s="39"/>
      <c r="Z183" s="107"/>
      <c r="AA183" s="107"/>
      <c r="AB183" s="107"/>
      <c r="AC183" s="107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</row>
    <row r="184" spans="1:97" s="3" customFormat="1" ht="13.5" customHeight="1">
      <c r="A184" s="33">
        <v>32</v>
      </c>
      <c r="B184" s="34">
        <v>721</v>
      </c>
      <c r="C184" s="34" t="s">
        <v>66</v>
      </c>
      <c r="D184" s="34" t="s">
        <v>204</v>
      </c>
      <c r="E184" s="34" t="s">
        <v>24</v>
      </c>
      <c r="F184" s="46">
        <f>SUM(F185:F187)</f>
        <v>12</v>
      </c>
      <c r="G184" s="35"/>
      <c r="H184" s="35">
        <f>F184*G184</f>
        <v>0</v>
      </c>
      <c r="I184" s="37" t="s">
        <v>20</v>
      </c>
      <c r="J184" s="110"/>
    </row>
    <row r="185" spans="1:97" s="3" customFormat="1" ht="13.5" customHeight="1">
      <c r="A185" s="33"/>
      <c r="B185" s="34"/>
      <c r="C185" s="34"/>
      <c r="D185" s="41" t="s">
        <v>64</v>
      </c>
      <c r="E185" s="34"/>
      <c r="F185" s="42">
        <v>4</v>
      </c>
      <c r="G185" s="35"/>
      <c r="H185" s="35"/>
      <c r="I185" s="37"/>
      <c r="J185" s="110"/>
    </row>
    <row r="186" spans="1:97" s="3" customFormat="1" ht="13.5" customHeight="1">
      <c r="A186" s="33"/>
      <c r="B186" s="34"/>
      <c r="C186" s="34"/>
      <c r="D186" s="41" t="s">
        <v>65</v>
      </c>
      <c r="E186" s="34"/>
      <c r="F186" s="42">
        <v>4</v>
      </c>
      <c r="G186" s="35"/>
      <c r="H186" s="35"/>
      <c r="I186" s="37"/>
    </row>
    <row r="187" spans="1:97" s="3" customFormat="1" ht="13.5" customHeight="1">
      <c r="A187" s="33"/>
      <c r="B187" s="34"/>
      <c r="C187" s="34"/>
      <c r="D187" s="41" t="s">
        <v>205</v>
      </c>
      <c r="E187" s="34"/>
      <c r="F187" s="42">
        <v>4</v>
      </c>
      <c r="G187" s="35"/>
      <c r="H187" s="35"/>
      <c r="I187" s="37"/>
    </row>
    <row r="188" spans="1:97" s="3" customFormat="1" ht="27" customHeight="1">
      <c r="A188" s="101"/>
      <c r="B188" s="36"/>
      <c r="C188" s="36"/>
      <c r="D188" s="41" t="s">
        <v>206</v>
      </c>
      <c r="E188" s="36"/>
      <c r="F188" s="91"/>
      <c r="G188" s="43"/>
      <c r="H188" s="43"/>
      <c r="I188" s="99"/>
      <c r="J188" s="92"/>
    </row>
    <row r="189" spans="1:97" s="32" customFormat="1" ht="13.5" customHeight="1">
      <c r="A189" s="102"/>
      <c r="B189" s="33"/>
      <c r="C189" s="90"/>
      <c r="D189" s="41" t="s">
        <v>251</v>
      </c>
      <c r="E189" s="34"/>
      <c r="F189" s="103"/>
      <c r="G189" s="43"/>
      <c r="H189" s="94"/>
      <c r="I189" s="104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  <c r="BM189" s="31"/>
      <c r="BN189" s="31"/>
      <c r="BO189" s="31"/>
      <c r="BP189" s="31"/>
      <c r="BQ189" s="31"/>
      <c r="BR189" s="31"/>
      <c r="BS189" s="31"/>
      <c r="BT189" s="31"/>
      <c r="BU189" s="31"/>
      <c r="BV189" s="31"/>
      <c r="BW189" s="31"/>
      <c r="BX189" s="31"/>
      <c r="BY189" s="31"/>
      <c r="BZ189" s="31"/>
      <c r="CA189" s="31"/>
      <c r="CB189" s="31"/>
      <c r="CC189" s="31"/>
      <c r="CD189" s="31"/>
      <c r="CE189" s="31"/>
      <c r="CF189" s="31"/>
      <c r="CG189" s="31"/>
      <c r="CH189" s="31"/>
      <c r="CI189" s="31"/>
      <c r="CJ189" s="31"/>
      <c r="CK189" s="31"/>
      <c r="CL189" s="31"/>
      <c r="CM189" s="31"/>
      <c r="CN189" s="31"/>
      <c r="CO189" s="31"/>
      <c r="CP189" s="31"/>
      <c r="CQ189" s="31"/>
      <c r="CR189" s="31"/>
      <c r="CS189" s="31"/>
    </row>
    <row r="190" spans="1:97" s="5" customFormat="1" ht="27" customHeight="1">
      <c r="A190" s="33">
        <v>33</v>
      </c>
      <c r="B190" s="34">
        <v>721</v>
      </c>
      <c r="C190" s="34" t="s">
        <v>207</v>
      </c>
      <c r="D190" s="34" t="s">
        <v>208</v>
      </c>
      <c r="E190" s="34" t="s">
        <v>24</v>
      </c>
      <c r="F190" s="46">
        <f>F191</f>
        <v>1</v>
      </c>
      <c r="G190" s="35"/>
      <c r="H190" s="35">
        <f>F190*G190</f>
        <v>0</v>
      </c>
      <c r="I190" s="37" t="s">
        <v>20</v>
      </c>
      <c r="J190" s="111"/>
      <c r="K190" s="40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</row>
    <row r="191" spans="1:97" s="5" customFormat="1" ht="36.75" customHeight="1">
      <c r="A191" s="33"/>
      <c r="B191" s="34"/>
      <c r="C191" s="34"/>
      <c r="D191" s="41" t="s">
        <v>209</v>
      </c>
      <c r="E191" s="34"/>
      <c r="F191" s="42">
        <v>1</v>
      </c>
      <c r="G191" s="43"/>
      <c r="H191" s="35"/>
      <c r="I191" s="44"/>
      <c r="J191" s="45"/>
      <c r="K191" s="45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</row>
    <row r="192" spans="1:97" s="5" customFormat="1" ht="67.5" customHeight="1">
      <c r="A192" s="47"/>
      <c r="B192" s="48"/>
      <c r="C192" s="49"/>
      <c r="D192" s="148" t="s">
        <v>250</v>
      </c>
      <c r="E192" s="41"/>
      <c r="F192" s="80"/>
      <c r="G192" s="83"/>
      <c r="H192" s="35"/>
      <c r="I192" s="44"/>
      <c r="J192" s="45"/>
      <c r="K192" s="45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</row>
    <row r="193" spans="1:97" s="5" customFormat="1" ht="13.5" customHeight="1">
      <c r="A193" s="123">
        <v>34</v>
      </c>
      <c r="B193" s="38" t="s">
        <v>46</v>
      </c>
      <c r="C193" s="34" t="s">
        <v>210</v>
      </c>
      <c r="D193" s="34" t="s">
        <v>50</v>
      </c>
      <c r="E193" s="124" t="s">
        <v>24</v>
      </c>
      <c r="F193" s="96">
        <f>F194</f>
        <v>1</v>
      </c>
      <c r="G193" s="35"/>
      <c r="H193" s="35">
        <f>F193*G193</f>
        <v>0</v>
      </c>
      <c r="I193" s="37" t="s">
        <v>20</v>
      </c>
      <c r="J193" s="45"/>
      <c r="K193" s="45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</row>
    <row r="194" spans="1:97" s="5" customFormat="1" ht="40.5" customHeight="1">
      <c r="A194" s="123"/>
      <c r="B194" s="38"/>
      <c r="C194" s="34"/>
      <c r="D194" s="41" t="s">
        <v>67</v>
      </c>
      <c r="E194" s="124"/>
      <c r="F194" s="42">
        <v>1</v>
      </c>
      <c r="G194" s="35"/>
      <c r="H194" s="35"/>
      <c r="I194" s="37"/>
      <c r="J194" s="45"/>
      <c r="K194" s="45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</row>
    <row r="195" spans="1:97" s="32" customFormat="1" ht="13.5" customHeight="1">
      <c r="A195" s="33">
        <v>35</v>
      </c>
      <c r="B195" s="38" t="s">
        <v>46</v>
      </c>
      <c r="C195" s="34">
        <v>998722203</v>
      </c>
      <c r="D195" s="34" t="s">
        <v>211</v>
      </c>
      <c r="E195" s="34" t="s">
        <v>21</v>
      </c>
      <c r="F195" s="46">
        <v>1.1200000000000001</v>
      </c>
      <c r="G195" s="35"/>
      <c r="H195" s="35">
        <f>F195*G195</f>
        <v>0</v>
      </c>
      <c r="I195" s="37" t="s">
        <v>33</v>
      </c>
      <c r="J195" s="112"/>
      <c r="K195" s="113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  <c r="BM195" s="31"/>
      <c r="BN195" s="31"/>
      <c r="BO195" s="31"/>
      <c r="BP195" s="31"/>
      <c r="BQ195" s="31"/>
      <c r="BR195" s="31"/>
      <c r="BS195" s="31"/>
      <c r="BT195" s="31"/>
      <c r="BU195" s="31"/>
      <c r="BV195" s="31"/>
      <c r="BW195" s="31"/>
      <c r="BX195" s="31"/>
      <c r="BY195" s="31"/>
      <c r="BZ195" s="31"/>
      <c r="CA195" s="31"/>
      <c r="CB195" s="31"/>
      <c r="CC195" s="31"/>
      <c r="CD195" s="31"/>
      <c r="CE195" s="31"/>
      <c r="CF195" s="31"/>
      <c r="CG195" s="31"/>
      <c r="CH195" s="31"/>
      <c r="CI195" s="31"/>
      <c r="CJ195" s="31"/>
      <c r="CK195" s="31"/>
      <c r="CL195" s="31"/>
      <c r="CM195" s="31"/>
      <c r="CN195" s="31"/>
      <c r="CO195" s="31"/>
      <c r="CP195" s="31"/>
      <c r="CQ195" s="31"/>
      <c r="CR195" s="31"/>
      <c r="CS195" s="31"/>
    </row>
    <row r="196" spans="1:97" s="32" customFormat="1" ht="13.5" customHeight="1">
      <c r="A196" s="33">
        <v>36</v>
      </c>
      <c r="B196" s="34" t="s">
        <v>22</v>
      </c>
      <c r="C196" s="34" t="s">
        <v>143</v>
      </c>
      <c r="D196" s="34" t="s">
        <v>144</v>
      </c>
      <c r="E196" s="34" t="s">
        <v>23</v>
      </c>
      <c r="F196" s="46">
        <f>F197</f>
        <v>20</v>
      </c>
      <c r="G196" s="35"/>
      <c r="H196" s="35">
        <f>F196*G196</f>
        <v>0</v>
      </c>
      <c r="I196" s="37" t="s">
        <v>33</v>
      </c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  <c r="BM196" s="31"/>
      <c r="BN196" s="31"/>
      <c r="BO196" s="31"/>
      <c r="BP196" s="31"/>
      <c r="BQ196" s="31"/>
      <c r="BR196" s="31"/>
      <c r="BS196" s="31"/>
      <c r="BT196" s="31"/>
      <c r="BU196" s="31"/>
      <c r="BV196" s="31"/>
      <c r="BW196" s="31"/>
      <c r="BX196" s="31"/>
      <c r="BY196" s="31"/>
      <c r="BZ196" s="31"/>
      <c r="CA196" s="31"/>
      <c r="CB196" s="31"/>
      <c r="CC196" s="31"/>
      <c r="CD196" s="31"/>
      <c r="CE196" s="31"/>
      <c r="CF196" s="31"/>
      <c r="CG196" s="31"/>
      <c r="CH196" s="31"/>
      <c r="CI196" s="31"/>
      <c r="CJ196" s="31"/>
      <c r="CK196" s="31"/>
      <c r="CL196" s="31"/>
      <c r="CM196" s="31"/>
      <c r="CN196" s="31"/>
      <c r="CO196" s="31"/>
      <c r="CP196" s="31"/>
      <c r="CQ196" s="31"/>
      <c r="CR196" s="31"/>
      <c r="CS196" s="31"/>
    </row>
    <row r="197" spans="1:97" s="32" customFormat="1" ht="13.5" customHeight="1">
      <c r="A197" s="47"/>
      <c r="B197" s="49"/>
      <c r="C197" s="49"/>
      <c r="D197" s="41" t="s">
        <v>68</v>
      </c>
      <c r="E197" s="49"/>
      <c r="F197" s="42">
        <v>20</v>
      </c>
      <c r="G197" s="83"/>
      <c r="H197" s="35"/>
      <c r="I197" s="44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  <c r="BM197" s="31"/>
      <c r="BN197" s="31"/>
      <c r="BO197" s="31"/>
      <c r="BP197" s="31"/>
      <c r="BQ197" s="31"/>
      <c r="BR197" s="31"/>
      <c r="BS197" s="31"/>
      <c r="BT197" s="31"/>
      <c r="BU197" s="31"/>
      <c r="BV197" s="31"/>
      <c r="BW197" s="31"/>
      <c r="BX197" s="31"/>
      <c r="BY197" s="31"/>
      <c r="BZ197" s="31"/>
      <c r="CA197" s="31"/>
      <c r="CB197" s="31"/>
      <c r="CC197" s="31"/>
      <c r="CD197" s="31"/>
      <c r="CE197" s="31"/>
      <c r="CF197" s="31"/>
      <c r="CG197" s="31"/>
      <c r="CH197" s="31"/>
      <c r="CI197" s="31"/>
      <c r="CJ197" s="31"/>
      <c r="CK197" s="31"/>
      <c r="CL197" s="31"/>
      <c r="CM197" s="31"/>
      <c r="CN197" s="31"/>
      <c r="CO197" s="31"/>
      <c r="CP197" s="31"/>
      <c r="CQ197" s="31"/>
      <c r="CR197" s="31"/>
      <c r="CS197" s="31"/>
    </row>
    <row r="198" spans="1:97" s="32" customFormat="1" ht="27" customHeight="1">
      <c r="A198" s="47"/>
      <c r="B198" s="49"/>
      <c r="C198" s="49"/>
      <c r="D198" s="105" t="s">
        <v>53</v>
      </c>
      <c r="E198" s="49"/>
      <c r="F198" s="42"/>
      <c r="G198" s="83"/>
      <c r="H198" s="35"/>
      <c r="I198" s="44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  <c r="BM198" s="31"/>
      <c r="BN198" s="31"/>
      <c r="BO198" s="31"/>
      <c r="BP198" s="31"/>
      <c r="BQ198" s="31"/>
      <c r="BR198" s="31"/>
      <c r="BS198" s="31"/>
      <c r="BT198" s="31"/>
      <c r="BU198" s="31"/>
      <c r="BV198" s="31"/>
      <c r="BW198" s="31"/>
      <c r="BX198" s="31"/>
      <c r="BY198" s="31"/>
      <c r="BZ198" s="31"/>
      <c r="CA198" s="31"/>
      <c r="CB198" s="31"/>
      <c r="CC198" s="31"/>
      <c r="CD198" s="31"/>
      <c r="CE198" s="31"/>
      <c r="CF198" s="31"/>
      <c r="CG198" s="31"/>
      <c r="CH198" s="31"/>
      <c r="CI198" s="31"/>
      <c r="CJ198" s="31"/>
      <c r="CK198" s="31"/>
      <c r="CL198" s="31"/>
      <c r="CM198" s="31"/>
      <c r="CN198" s="31"/>
      <c r="CO198" s="31"/>
      <c r="CP198" s="31"/>
      <c r="CQ198" s="31"/>
      <c r="CR198" s="31"/>
      <c r="CS198" s="31"/>
    </row>
    <row r="199" spans="1:97" s="31" customFormat="1" ht="13.5" customHeight="1">
      <c r="A199" s="102"/>
      <c r="B199" s="33"/>
      <c r="C199" s="90">
        <v>725</v>
      </c>
      <c r="D199" s="90" t="s">
        <v>69</v>
      </c>
      <c r="E199" s="34"/>
      <c r="F199" s="103"/>
      <c r="G199" s="43"/>
      <c r="H199" s="94">
        <f>SUM(H200:H278)</f>
        <v>0</v>
      </c>
      <c r="I199" s="104"/>
      <c r="J199" s="135"/>
      <c r="K199" s="135"/>
      <c r="L199" s="135"/>
    </row>
    <row r="200" spans="1:97" s="15" customFormat="1" ht="13.5" customHeight="1">
      <c r="A200" s="33">
        <v>37</v>
      </c>
      <c r="B200" s="38" t="s">
        <v>46</v>
      </c>
      <c r="C200" s="95" t="s">
        <v>70</v>
      </c>
      <c r="D200" s="34" t="s">
        <v>212</v>
      </c>
      <c r="E200" s="34" t="s">
        <v>19</v>
      </c>
      <c r="F200" s="96">
        <f>SUM(F202:F205)</f>
        <v>18</v>
      </c>
      <c r="G200" s="35"/>
      <c r="H200" s="35">
        <f>F200*G200</f>
        <v>0</v>
      </c>
      <c r="I200" s="37" t="s">
        <v>20</v>
      </c>
      <c r="J200" s="136"/>
      <c r="K200" s="107"/>
      <c r="L200" s="107"/>
      <c r="M200" s="107"/>
      <c r="N200" s="107"/>
      <c r="O200" s="107"/>
      <c r="P200" s="107"/>
      <c r="Q200" s="107"/>
      <c r="R200" s="107"/>
      <c r="S200" s="107"/>
      <c r="T200" s="107"/>
      <c r="U200" s="107"/>
      <c r="V200" s="107"/>
      <c r="W200" s="107"/>
      <c r="X200" s="107"/>
      <c r="Y200" s="107"/>
      <c r="Z200" s="107"/>
      <c r="AA200" s="107"/>
      <c r="AB200" s="107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</row>
    <row r="201" spans="1:97" s="15" customFormat="1" ht="40.5" customHeight="1">
      <c r="A201" s="81"/>
      <c r="B201" s="81"/>
      <c r="C201" s="41"/>
      <c r="D201" s="137" t="s">
        <v>213</v>
      </c>
      <c r="E201" s="41"/>
      <c r="F201" s="80"/>
      <c r="G201" s="82"/>
      <c r="H201" s="82"/>
      <c r="I201" s="100"/>
      <c r="J201" s="107"/>
      <c r="K201" s="107"/>
      <c r="L201" s="107"/>
      <c r="M201" s="107"/>
      <c r="N201" s="107"/>
      <c r="O201" s="107"/>
      <c r="P201" s="107"/>
      <c r="Q201" s="107"/>
      <c r="R201" s="107"/>
      <c r="S201" s="107"/>
      <c r="T201" s="107"/>
      <c r="U201" s="107"/>
      <c r="V201" s="107"/>
      <c r="W201" s="107"/>
      <c r="X201" s="107"/>
      <c r="Y201" s="107"/>
      <c r="Z201" s="107"/>
      <c r="AA201" s="107"/>
      <c r="AB201" s="107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</row>
    <row r="202" spans="1:97" s="15" customFormat="1" ht="13.5" customHeight="1">
      <c r="A202" s="33"/>
      <c r="B202" s="34"/>
      <c r="C202" s="34"/>
      <c r="D202" s="41" t="s">
        <v>214</v>
      </c>
      <c r="E202" s="34"/>
      <c r="F202" s="42">
        <v>5</v>
      </c>
      <c r="G202" s="35"/>
      <c r="H202" s="35"/>
      <c r="I202" s="37"/>
      <c r="J202" s="107"/>
      <c r="K202" s="107"/>
      <c r="L202" s="107"/>
      <c r="M202" s="107"/>
      <c r="N202" s="107"/>
      <c r="O202" s="107"/>
      <c r="P202" s="107"/>
      <c r="Q202" s="107"/>
      <c r="R202" s="107"/>
      <c r="S202" s="107"/>
      <c r="T202" s="107"/>
      <c r="U202" s="107"/>
      <c r="V202" s="107"/>
      <c r="W202" s="107"/>
      <c r="X202" s="107"/>
      <c r="Y202" s="107"/>
      <c r="Z202" s="107"/>
      <c r="AA202" s="107"/>
      <c r="AB202" s="107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</row>
    <row r="203" spans="1:97" s="15" customFormat="1" ht="13.5" customHeight="1">
      <c r="A203" s="33"/>
      <c r="B203" s="34"/>
      <c r="C203" s="34"/>
      <c r="D203" s="41" t="s">
        <v>71</v>
      </c>
      <c r="E203" s="34"/>
      <c r="F203" s="42">
        <v>5</v>
      </c>
      <c r="G203" s="35"/>
      <c r="H203" s="35"/>
      <c r="I203" s="37"/>
      <c r="J203" s="107"/>
      <c r="K203" s="107"/>
      <c r="L203" s="107"/>
      <c r="M203" s="107"/>
      <c r="N203" s="107"/>
      <c r="O203" s="107"/>
      <c r="P203" s="107"/>
      <c r="Q203" s="107"/>
      <c r="R203" s="107"/>
      <c r="S203" s="107"/>
      <c r="T203" s="107"/>
      <c r="U203" s="107"/>
      <c r="V203" s="107"/>
      <c r="W203" s="107"/>
      <c r="X203" s="107"/>
      <c r="Y203" s="107"/>
      <c r="Z203" s="107"/>
      <c r="AA203" s="107"/>
      <c r="AB203" s="107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</row>
    <row r="204" spans="1:97" s="15" customFormat="1" ht="13.5" customHeight="1">
      <c r="A204" s="33"/>
      <c r="B204" s="34"/>
      <c r="C204" s="34"/>
      <c r="D204" s="41" t="s">
        <v>215</v>
      </c>
      <c r="E204" s="34"/>
      <c r="F204" s="42">
        <v>5</v>
      </c>
      <c r="G204" s="35"/>
      <c r="H204" s="35"/>
      <c r="I204" s="37"/>
      <c r="J204" s="107"/>
      <c r="K204" s="107"/>
      <c r="L204" s="107"/>
      <c r="M204" s="107"/>
      <c r="N204" s="107"/>
      <c r="O204" s="107"/>
      <c r="P204" s="107"/>
      <c r="Q204" s="107"/>
      <c r="R204" s="107"/>
      <c r="S204" s="107"/>
      <c r="T204" s="107"/>
      <c r="U204" s="107"/>
      <c r="V204" s="107"/>
      <c r="W204" s="107"/>
      <c r="X204" s="107"/>
      <c r="Y204" s="107"/>
      <c r="Z204" s="107"/>
      <c r="AA204" s="107"/>
      <c r="AB204" s="107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</row>
    <row r="205" spans="1:97" s="15" customFormat="1" ht="13.5" customHeight="1">
      <c r="A205" s="33"/>
      <c r="B205" s="34"/>
      <c r="C205" s="34"/>
      <c r="D205" s="41" t="s">
        <v>216</v>
      </c>
      <c r="E205" s="34"/>
      <c r="F205" s="42">
        <v>3</v>
      </c>
      <c r="G205" s="35"/>
      <c r="H205" s="35"/>
      <c r="I205" s="3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  <c r="Z205" s="107"/>
      <c r="AA205" s="107"/>
      <c r="AB205" s="107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</row>
    <row r="206" spans="1:97" s="15" customFormat="1" ht="40.5" customHeight="1">
      <c r="A206" s="81"/>
      <c r="B206" s="81"/>
      <c r="C206" s="41"/>
      <c r="D206" s="137" t="s">
        <v>72</v>
      </c>
      <c r="E206" s="41"/>
      <c r="F206" s="42"/>
      <c r="G206" s="82"/>
      <c r="H206" s="82"/>
      <c r="I206" s="100"/>
      <c r="J206" s="107"/>
      <c r="K206" s="107"/>
      <c r="L206" s="107"/>
      <c r="M206" s="107"/>
      <c r="N206" s="107"/>
      <c r="O206" s="107"/>
      <c r="P206" s="107"/>
      <c r="Q206" s="107"/>
      <c r="R206" s="107"/>
      <c r="S206" s="107"/>
      <c r="T206" s="107"/>
      <c r="U206" s="107"/>
      <c r="V206" s="107"/>
      <c r="W206" s="107"/>
      <c r="X206" s="107"/>
      <c r="Y206" s="107"/>
      <c r="Z206" s="107"/>
      <c r="AA206" s="107"/>
      <c r="AB206" s="107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</row>
    <row r="207" spans="1:97" s="15" customFormat="1" ht="13.5" customHeight="1">
      <c r="A207" s="33">
        <v>38</v>
      </c>
      <c r="B207" s="38" t="s">
        <v>46</v>
      </c>
      <c r="C207" s="95" t="s">
        <v>217</v>
      </c>
      <c r="D207" s="34" t="s">
        <v>218</v>
      </c>
      <c r="E207" s="34" t="s">
        <v>19</v>
      </c>
      <c r="F207" s="96">
        <f>SUM(F209:F212)</f>
        <v>4</v>
      </c>
      <c r="G207" s="35"/>
      <c r="H207" s="35">
        <f>F207*G207</f>
        <v>0</v>
      </c>
      <c r="I207" s="37" t="s">
        <v>20</v>
      </c>
      <c r="J207" s="136"/>
      <c r="K207" s="107"/>
      <c r="L207" s="107"/>
      <c r="M207" s="107"/>
      <c r="N207" s="107"/>
      <c r="O207" s="107"/>
      <c r="P207" s="107"/>
      <c r="Q207" s="107"/>
      <c r="R207" s="107"/>
      <c r="S207" s="107"/>
      <c r="T207" s="107"/>
      <c r="U207" s="107"/>
      <c r="V207" s="107"/>
      <c r="W207" s="107"/>
      <c r="X207" s="107"/>
      <c r="Y207" s="107"/>
      <c r="Z207" s="107"/>
      <c r="AA207" s="107"/>
      <c r="AB207" s="107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</row>
    <row r="208" spans="1:97" s="15" customFormat="1" ht="40.5" customHeight="1">
      <c r="A208" s="81"/>
      <c r="B208" s="81"/>
      <c r="C208" s="41"/>
      <c r="D208" s="137" t="s">
        <v>219</v>
      </c>
      <c r="E208" s="41"/>
      <c r="F208" s="80"/>
      <c r="G208" s="82"/>
      <c r="H208" s="82"/>
      <c r="I208" s="100"/>
      <c r="J208" s="107"/>
      <c r="K208" s="107"/>
      <c r="L208" s="107"/>
      <c r="M208" s="107"/>
      <c r="N208" s="107"/>
      <c r="O208" s="107"/>
      <c r="P208" s="107"/>
      <c r="Q208" s="107"/>
      <c r="R208" s="107"/>
      <c r="S208" s="107"/>
      <c r="T208" s="107"/>
      <c r="U208" s="107"/>
      <c r="V208" s="107"/>
      <c r="W208" s="107"/>
      <c r="X208" s="107"/>
      <c r="Y208" s="107"/>
      <c r="Z208" s="107"/>
      <c r="AA208" s="107"/>
      <c r="AB208" s="107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</row>
    <row r="209" spans="1:67" s="14" customFormat="1" ht="13.5" customHeight="1">
      <c r="A209" s="33"/>
      <c r="B209" s="34"/>
      <c r="C209" s="34"/>
      <c r="D209" s="41" t="s">
        <v>220</v>
      </c>
      <c r="E209" s="34"/>
      <c r="F209" s="42">
        <v>1</v>
      </c>
      <c r="G209" s="35"/>
      <c r="H209" s="35"/>
      <c r="I209" s="37"/>
      <c r="J209" s="107"/>
      <c r="K209" s="107"/>
      <c r="L209" s="107"/>
      <c r="M209" s="107"/>
      <c r="N209" s="107"/>
      <c r="O209" s="107"/>
      <c r="P209" s="107"/>
      <c r="Q209" s="107"/>
      <c r="R209" s="107"/>
      <c r="S209" s="107"/>
      <c r="T209" s="107"/>
      <c r="U209" s="107"/>
      <c r="V209" s="107"/>
      <c r="W209" s="107"/>
      <c r="X209" s="107"/>
      <c r="Y209" s="107"/>
      <c r="Z209" s="107"/>
      <c r="AA209" s="107"/>
      <c r="AB209" s="107"/>
    </row>
    <row r="210" spans="1:67" s="15" customFormat="1" ht="13.5" customHeight="1">
      <c r="A210" s="33"/>
      <c r="B210" s="34"/>
      <c r="C210" s="34"/>
      <c r="D210" s="41" t="s">
        <v>214</v>
      </c>
      <c r="E210" s="34"/>
      <c r="F210" s="42">
        <v>1</v>
      </c>
      <c r="G210" s="35"/>
      <c r="H210" s="35"/>
      <c r="I210" s="37"/>
      <c r="J210" s="107"/>
      <c r="K210" s="107"/>
      <c r="L210" s="107"/>
      <c r="M210" s="107"/>
      <c r="N210" s="107"/>
      <c r="O210" s="107"/>
      <c r="P210" s="107"/>
      <c r="Q210" s="107"/>
      <c r="R210" s="107"/>
      <c r="S210" s="107"/>
      <c r="T210" s="107"/>
      <c r="U210" s="107"/>
      <c r="V210" s="107"/>
      <c r="W210" s="107"/>
      <c r="X210" s="107"/>
      <c r="Y210" s="107"/>
      <c r="Z210" s="107"/>
      <c r="AA210" s="107"/>
      <c r="AB210" s="107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</row>
    <row r="211" spans="1:67" s="15" customFormat="1" ht="13.5" customHeight="1">
      <c r="A211" s="33"/>
      <c r="B211" s="34"/>
      <c r="C211" s="34"/>
      <c r="D211" s="41" t="s">
        <v>71</v>
      </c>
      <c r="E211" s="34"/>
      <c r="F211" s="42">
        <v>1</v>
      </c>
      <c r="G211" s="35"/>
      <c r="H211" s="35"/>
      <c r="I211" s="37"/>
      <c r="J211" s="107"/>
      <c r="K211" s="107"/>
      <c r="L211" s="107"/>
      <c r="M211" s="107"/>
      <c r="N211" s="107"/>
      <c r="O211" s="107"/>
      <c r="P211" s="107"/>
      <c r="Q211" s="107"/>
      <c r="R211" s="107"/>
      <c r="S211" s="107"/>
      <c r="T211" s="107"/>
      <c r="U211" s="107"/>
      <c r="V211" s="107"/>
      <c r="W211" s="107"/>
      <c r="X211" s="107"/>
      <c r="Y211" s="107"/>
      <c r="Z211" s="107"/>
      <c r="AA211" s="107"/>
      <c r="AB211" s="107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</row>
    <row r="212" spans="1:67" s="15" customFormat="1" ht="13.5" customHeight="1">
      <c r="A212" s="33"/>
      <c r="B212" s="34"/>
      <c r="C212" s="34"/>
      <c r="D212" s="41" t="s">
        <v>215</v>
      </c>
      <c r="E212" s="34"/>
      <c r="F212" s="42">
        <v>1</v>
      </c>
      <c r="G212" s="35"/>
      <c r="H212" s="35"/>
      <c r="I212" s="3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  <c r="AA212" s="107"/>
      <c r="AB212" s="107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</row>
    <row r="213" spans="1:67" s="15" customFormat="1" ht="40.5" customHeight="1">
      <c r="A213" s="81"/>
      <c r="B213" s="81"/>
      <c r="C213" s="41"/>
      <c r="D213" s="41" t="s">
        <v>72</v>
      </c>
      <c r="E213" s="41"/>
      <c r="F213" s="42"/>
      <c r="G213" s="82"/>
      <c r="H213" s="82"/>
      <c r="I213" s="100"/>
      <c r="J213" s="107"/>
      <c r="K213" s="107"/>
      <c r="L213" s="107"/>
      <c r="M213" s="107"/>
      <c r="N213" s="107"/>
      <c r="O213" s="107"/>
      <c r="P213" s="107"/>
      <c r="Q213" s="107"/>
      <c r="R213" s="107"/>
      <c r="S213" s="107"/>
      <c r="T213" s="107"/>
      <c r="U213" s="107"/>
      <c r="V213" s="107"/>
      <c r="W213" s="107"/>
      <c r="X213" s="107"/>
      <c r="Y213" s="107"/>
      <c r="Z213" s="107"/>
      <c r="AA213" s="107"/>
      <c r="AB213" s="107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</row>
    <row r="214" spans="1:67" s="15" customFormat="1" ht="13.5" customHeight="1">
      <c r="A214" s="33">
        <v>39</v>
      </c>
      <c r="B214" s="38" t="s">
        <v>46</v>
      </c>
      <c r="C214" s="95" t="s">
        <v>221</v>
      </c>
      <c r="D214" s="34" t="s">
        <v>222</v>
      </c>
      <c r="E214" s="34" t="s">
        <v>19</v>
      </c>
      <c r="F214" s="96">
        <f>SUM(F216:F219)</f>
        <v>4</v>
      </c>
      <c r="G214" s="35"/>
      <c r="H214" s="35">
        <f>F214*G214</f>
        <v>0</v>
      </c>
      <c r="I214" s="37" t="s">
        <v>20</v>
      </c>
      <c r="J214" s="138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</row>
    <row r="215" spans="1:67" s="15" customFormat="1" ht="40.5" customHeight="1">
      <c r="A215" s="81"/>
      <c r="B215" s="81"/>
      <c r="C215" s="41"/>
      <c r="D215" s="137" t="s">
        <v>223</v>
      </c>
      <c r="E215" s="41"/>
      <c r="F215" s="80"/>
      <c r="G215" s="82"/>
      <c r="H215" s="82"/>
      <c r="I215" s="100"/>
      <c r="J215" s="136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</row>
    <row r="216" spans="1:67" s="15" customFormat="1" ht="13.5" customHeight="1">
      <c r="A216" s="33"/>
      <c r="B216" s="34"/>
      <c r="C216" s="34"/>
      <c r="D216" s="41" t="s">
        <v>214</v>
      </c>
      <c r="E216" s="34"/>
      <c r="F216" s="42">
        <v>1</v>
      </c>
      <c r="G216" s="35"/>
      <c r="H216" s="35"/>
      <c r="I216" s="37"/>
      <c r="J216" s="107"/>
      <c r="K216" s="107"/>
      <c r="L216" s="107"/>
      <c r="M216" s="107"/>
      <c r="N216" s="107"/>
      <c r="O216" s="107"/>
      <c r="P216" s="107"/>
      <c r="Q216" s="107"/>
      <c r="R216" s="107"/>
      <c r="S216" s="107"/>
      <c r="T216" s="107"/>
      <c r="U216" s="107"/>
      <c r="V216" s="107"/>
      <c r="W216" s="107"/>
      <c r="X216" s="107"/>
      <c r="Y216" s="107"/>
      <c r="Z216" s="107"/>
      <c r="AA216" s="107"/>
      <c r="AB216" s="107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</row>
    <row r="217" spans="1:67" s="15" customFormat="1" ht="13.5" customHeight="1">
      <c r="A217" s="33"/>
      <c r="B217" s="34"/>
      <c r="C217" s="34"/>
      <c r="D217" s="41" t="s">
        <v>71</v>
      </c>
      <c r="E217" s="34"/>
      <c r="F217" s="42">
        <v>1</v>
      </c>
      <c r="G217" s="35"/>
      <c r="H217" s="35"/>
      <c r="I217" s="37"/>
      <c r="J217" s="107"/>
      <c r="K217" s="107"/>
      <c r="L217" s="107"/>
      <c r="M217" s="107"/>
      <c r="N217" s="107"/>
      <c r="O217" s="107"/>
      <c r="P217" s="107"/>
      <c r="Q217" s="107"/>
      <c r="R217" s="107"/>
      <c r="S217" s="107"/>
      <c r="T217" s="107"/>
      <c r="U217" s="107"/>
      <c r="V217" s="107"/>
      <c r="W217" s="107"/>
      <c r="X217" s="107"/>
      <c r="Y217" s="107"/>
      <c r="Z217" s="107"/>
      <c r="AA217" s="107"/>
      <c r="AB217" s="107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</row>
    <row r="218" spans="1:67" s="15" customFormat="1" ht="13.5" customHeight="1">
      <c r="A218" s="33"/>
      <c r="B218" s="34"/>
      <c r="C218" s="34"/>
      <c r="D218" s="41" t="s">
        <v>215</v>
      </c>
      <c r="E218" s="34"/>
      <c r="F218" s="42">
        <v>1</v>
      </c>
      <c r="G218" s="35"/>
      <c r="H218" s="35"/>
      <c r="I218" s="37"/>
      <c r="J218" s="107"/>
      <c r="K218" s="107"/>
      <c r="L218" s="107"/>
      <c r="M218" s="107"/>
      <c r="N218" s="107"/>
      <c r="O218" s="107"/>
      <c r="P218" s="107"/>
      <c r="Q218" s="107"/>
      <c r="R218" s="107"/>
      <c r="S218" s="107"/>
      <c r="T218" s="107"/>
      <c r="U218" s="107"/>
      <c r="V218" s="107"/>
      <c r="W218" s="107"/>
      <c r="X218" s="107"/>
      <c r="Y218" s="107"/>
      <c r="Z218" s="107"/>
      <c r="AA218" s="107"/>
      <c r="AB218" s="107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</row>
    <row r="219" spans="1:67" s="15" customFormat="1" ht="13.5" customHeight="1">
      <c r="A219" s="33"/>
      <c r="B219" s="34"/>
      <c r="C219" s="34"/>
      <c r="D219" s="41" t="s">
        <v>216</v>
      </c>
      <c r="E219" s="34"/>
      <c r="F219" s="42">
        <v>1</v>
      </c>
      <c r="G219" s="35"/>
      <c r="H219" s="35"/>
      <c r="I219" s="3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  <c r="W219" s="107"/>
      <c r="X219" s="107"/>
      <c r="Y219" s="107"/>
      <c r="Z219" s="107"/>
      <c r="AA219" s="107"/>
      <c r="AB219" s="107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</row>
    <row r="220" spans="1:67" s="15" customFormat="1" ht="40.5" customHeight="1">
      <c r="A220" s="81"/>
      <c r="B220" s="81"/>
      <c r="C220" s="41"/>
      <c r="D220" s="41" t="s">
        <v>72</v>
      </c>
      <c r="E220" s="41"/>
      <c r="F220" s="42"/>
      <c r="G220" s="82"/>
      <c r="H220" s="82"/>
      <c r="I220" s="100"/>
      <c r="J220" s="139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</row>
    <row r="221" spans="1:67" s="15" customFormat="1" ht="13.5" customHeight="1">
      <c r="A221" s="33">
        <v>40</v>
      </c>
      <c r="B221" s="38" t="s">
        <v>46</v>
      </c>
      <c r="C221" s="95" t="s">
        <v>224</v>
      </c>
      <c r="D221" s="34" t="s">
        <v>225</v>
      </c>
      <c r="E221" s="34" t="s">
        <v>19</v>
      </c>
      <c r="F221" s="96">
        <f>SUM(F223:F228)</f>
        <v>6</v>
      </c>
      <c r="G221" s="35"/>
      <c r="H221" s="35">
        <f>F221*G221</f>
        <v>0</v>
      </c>
      <c r="I221" s="37" t="s">
        <v>20</v>
      </c>
      <c r="J221" s="136"/>
      <c r="K221" s="107"/>
      <c r="L221" s="107"/>
      <c r="M221" s="107"/>
      <c r="N221" s="107"/>
      <c r="O221" s="107"/>
      <c r="P221" s="107"/>
      <c r="Q221" s="107"/>
      <c r="R221" s="107"/>
      <c r="S221" s="107"/>
      <c r="T221" s="107"/>
      <c r="U221" s="107"/>
      <c r="V221" s="107"/>
      <c r="W221" s="107"/>
      <c r="X221" s="107"/>
      <c r="Y221" s="107"/>
      <c r="Z221" s="107"/>
      <c r="AA221" s="107"/>
      <c r="AB221" s="107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</row>
    <row r="222" spans="1:67" s="15" customFormat="1" ht="40.5" customHeight="1">
      <c r="A222" s="81"/>
      <c r="B222" s="81"/>
      <c r="C222" s="41"/>
      <c r="D222" s="41" t="s">
        <v>226</v>
      </c>
      <c r="E222" s="41"/>
      <c r="F222" s="80"/>
      <c r="G222" s="82"/>
      <c r="H222" s="82"/>
      <c r="I222" s="100"/>
      <c r="J222" s="149"/>
      <c r="K222" s="107"/>
      <c r="L222" s="107"/>
      <c r="M222" s="107"/>
      <c r="N222" s="107"/>
      <c r="O222" s="107"/>
      <c r="P222" s="107"/>
      <c r="Q222" s="107"/>
      <c r="R222" s="107"/>
      <c r="S222" s="107"/>
      <c r="T222" s="107"/>
      <c r="U222" s="107"/>
      <c r="V222" s="107"/>
      <c r="W222" s="107"/>
      <c r="X222" s="107"/>
      <c r="Y222" s="107"/>
      <c r="Z222" s="107"/>
      <c r="AA222" s="107"/>
      <c r="AB222" s="107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</row>
    <row r="223" spans="1:67" s="15" customFormat="1" ht="13.5" customHeight="1">
      <c r="A223" s="33"/>
      <c r="B223" s="34"/>
      <c r="C223" s="34"/>
      <c r="D223" s="41" t="s">
        <v>220</v>
      </c>
      <c r="E223" s="34"/>
      <c r="F223" s="42">
        <v>1</v>
      </c>
      <c r="G223" s="35"/>
      <c r="H223" s="35"/>
      <c r="I223" s="37"/>
      <c r="J223" s="31"/>
      <c r="K223" s="107"/>
      <c r="L223" s="107"/>
      <c r="M223" s="107"/>
      <c r="N223" s="107"/>
      <c r="O223" s="107"/>
      <c r="P223" s="107"/>
      <c r="Q223" s="107"/>
      <c r="R223" s="107"/>
      <c r="S223" s="107"/>
      <c r="T223" s="107"/>
      <c r="U223" s="107"/>
      <c r="V223" s="107"/>
      <c r="W223" s="107"/>
      <c r="X223" s="107"/>
      <c r="Y223" s="107"/>
      <c r="Z223" s="107"/>
      <c r="AA223" s="107"/>
      <c r="AB223" s="107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</row>
    <row r="224" spans="1:67" s="15" customFormat="1" ht="13.5" customHeight="1">
      <c r="A224" s="33"/>
      <c r="B224" s="34"/>
      <c r="C224" s="34"/>
      <c r="D224" s="41" t="s">
        <v>214</v>
      </c>
      <c r="E224" s="34"/>
      <c r="F224" s="42">
        <v>1</v>
      </c>
      <c r="G224" s="35"/>
      <c r="H224" s="35"/>
      <c r="I224" s="37"/>
      <c r="J224" s="31"/>
      <c r="K224" s="107"/>
      <c r="L224" s="107"/>
      <c r="M224" s="107"/>
      <c r="N224" s="107"/>
      <c r="O224" s="107"/>
      <c r="P224" s="107"/>
      <c r="Q224" s="107"/>
      <c r="R224" s="107"/>
      <c r="S224" s="107"/>
      <c r="T224" s="107"/>
      <c r="U224" s="107"/>
      <c r="V224" s="107"/>
      <c r="W224" s="107"/>
      <c r="X224" s="107"/>
      <c r="Y224" s="107"/>
      <c r="Z224" s="107"/>
      <c r="AA224" s="107"/>
      <c r="AB224" s="107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</row>
    <row r="225" spans="1:67" s="15" customFormat="1" ht="13.5" customHeight="1">
      <c r="A225" s="33"/>
      <c r="B225" s="34"/>
      <c r="C225" s="34"/>
      <c r="D225" s="41" t="s">
        <v>71</v>
      </c>
      <c r="E225" s="34"/>
      <c r="F225" s="42">
        <v>1</v>
      </c>
      <c r="G225" s="35"/>
      <c r="H225" s="35"/>
      <c r="I225" s="37"/>
      <c r="J225" s="31"/>
      <c r="K225" s="107"/>
      <c r="L225" s="107"/>
      <c r="M225" s="107"/>
      <c r="N225" s="107"/>
      <c r="O225" s="107"/>
      <c r="P225" s="107"/>
      <c r="Q225" s="107"/>
      <c r="R225" s="107"/>
      <c r="S225" s="107"/>
      <c r="T225" s="107"/>
      <c r="U225" s="107"/>
      <c r="V225" s="107"/>
      <c r="W225" s="107"/>
      <c r="X225" s="107"/>
      <c r="Y225" s="107"/>
      <c r="Z225" s="107"/>
      <c r="AA225" s="107"/>
      <c r="AB225" s="107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</row>
    <row r="226" spans="1:67" s="15" customFormat="1" ht="13.5" customHeight="1">
      <c r="A226" s="33"/>
      <c r="B226" s="34"/>
      <c r="C226" s="34"/>
      <c r="D226" s="41" t="s">
        <v>215</v>
      </c>
      <c r="E226" s="34"/>
      <c r="F226" s="42">
        <v>1</v>
      </c>
      <c r="G226" s="35"/>
      <c r="H226" s="35"/>
      <c r="I226" s="37"/>
      <c r="J226" s="31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7"/>
      <c r="AA226" s="107"/>
      <c r="AB226" s="107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</row>
    <row r="227" spans="1:67" s="15" customFormat="1" ht="13.5" customHeight="1">
      <c r="A227" s="33"/>
      <c r="B227" s="34"/>
      <c r="C227" s="34"/>
      <c r="D227" s="41" t="s">
        <v>216</v>
      </c>
      <c r="E227" s="34"/>
      <c r="F227" s="42">
        <v>1</v>
      </c>
      <c r="G227" s="35"/>
      <c r="H227" s="35"/>
      <c r="I227" s="37"/>
      <c r="J227" s="31"/>
      <c r="K227" s="107"/>
      <c r="L227" s="107"/>
      <c r="M227" s="107"/>
      <c r="N227" s="107"/>
      <c r="O227" s="107"/>
      <c r="P227" s="107"/>
      <c r="Q227" s="107"/>
      <c r="R227" s="107"/>
      <c r="S227" s="107"/>
      <c r="T227" s="107"/>
      <c r="U227" s="107"/>
      <c r="V227" s="107"/>
      <c r="W227" s="107"/>
      <c r="X227" s="107"/>
      <c r="Y227" s="107"/>
      <c r="Z227" s="107"/>
      <c r="AA227" s="107"/>
      <c r="AB227" s="107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</row>
    <row r="228" spans="1:67" s="15" customFormat="1" ht="13.5" customHeight="1">
      <c r="A228" s="33"/>
      <c r="B228" s="34"/>
      <c r="C228" s="34"/>
      <c r="D228" s="41" t="s">
        <v>227</v>
      </c>
      <c r="E228" s="34"/>
      <c r="F228" s="42">
        <v>1</v>
      </c>
      <c r="G228" s="35"/>
      <c r="H228" s="35"/>
      <c r="I228" s="37"/>
      <c r="J228" s="31"/>
      <c r="K228" s="107"/>
      <c r="L228" s="107"/>
      <c r="M228" s="107"/>
      <c r="N228" s="107"/>
      <c r="O228" s="107"/>
      <c r="P228" s="107"/>
      <c r="Q228" s="107"/>
      <c r="R228" s="107"/>
      <c r="S228" s="107"/>
      <c r="T228" s="107"/>
      <c r="U228" s="107"/>
      <c r="V228" s="107"/>
      <c r="W228" s="107"/>
      <c r="X228" s="107"/>
      <c r="Y228" s="107"/>
      <c r="Z228" s="107"/>
      <c r="AA228" s="107"/>
      <c r="AB228" s="107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</row>
    <row r="229" spans="1:67" s="15" customFormat="1" ht="40.5" customHeight="1">
      <c r="A229" s="81"/>
      <c r="B229" s="81"/>
      <c r="C229" s="41"/>
      <c r="D229" s="41" t="s">
        <v>72</v>
      </c>
      <c r="E229" s="41"/>
      <c r="F229" s="42"/>
      <c r="G229" s="82"/>
      <c r="H229" s="82"/>
      <c r="I229" s="100"/>
      <c r="J229" s="31"/>
      <c r="K229" s="107"/>
      <c r="L229" s="107"/>
      <c r="M229" s="107"/>
      <c r="N229" s="107"/>
      <c r="O229" s="107"/>
      <c r="P229" s="107"/>
      <c r="Q229" s="107"/>
      <c r="R229" s="107"/>
      <c r="S229" s="107"/>
      <c r="T229" s="107"/>
      <c r="U229" s="107"/>
      <c r="V229" s="107"/>
      <c r="W229" s="107"/>
      <c r="X229" s="107"/>
      <c r="Y229" s="107"/>
      <c r="Z229" s="107"/>
      <c r="AA229" s="107"/>
      <c r="AB229" s="107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</row>
    <row r="230" spans="1:67" s="15" customFormat="1" ht="13.5" customHeight="1">
      <c r="A230" s="33">
        <v>41</v>
      </c>
      <c r="B230" s="38" t="s">
        <v>46</v>
      </c>
      <c r="C230" s="95" t="s">
        <v>228</v>
      </c>
      <c r="D230" s="34" t="s">
        <v>229</v>
      </c>
      <c r="E230" s="34" t="s">
        <v>19</v>
      </c>
      <c r="F230" s="96">
        <f>SUM(F232:F235)</f>
        <v>8</v>
      </c>
      <c r="G230" s="35"/>
      <c r="H230" s="35">
        <f>F230*G230</f>
        <v>0</v>
      </c>
      <c r="I230" s="37" t="s">
        <v>20</v>
      </c>
      <c r="J230" s="136"/>
      <c r="K230" s="107"/>
      <c r="L230" s="107"/>
      <c r="M230" s="107"/>
      <c r="N230" s="107"/>
      <c r="O230" s="107"/>
      <c r="P230" s="107"/>
      <c r="Q230" s="107"/>
      <c r="R230" s="107"/>
      <c r="S230" s="107"/>
      <c r="T230" s="107"/>
      <c r="U230" s="107"/>
      <c r="V230" s="107"/>
      <c r="W230" s="107"/>
      <c r="X230" s="107"/>
      <c r="Y230" s="107"/>
      <c r="Z230" s="107"/>
      <c r="AA230" s="107"/>
      <c r="AB230" s="107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</row>
    <row r="231" spans="1:67" s="15" customFormat="1" ht="27" customHeight="1">
      <c r="A231" s="81"/>
      <c r="B231" s="81"/>
      <c r="C231" s="41"/>
      <c r="D231" s="140" t="s">
        <v>230</v>
      </c>
      <c r="E231" s="41"/>
      <c r="F231" s="80"/>
      <c r="G231" s="82"/>
      <c r="H231" s="82"/>
      <c r="I231" s="100"/>
      <c r="J231" s="31"/>
      <c r="K231" s="107"/>
      <c r="L231" s="107"/>
      <c r="M231" s="107"/>
      <c r="N231" s="107"/>
      <c r="O231" s="107"/>
      <c r="P231" s="107"/>
      <c r="Q231" s="107"/>
      <c r="R231" s="107"/>
      <c r="S231" s="107"/>
      <c r="T231" s="107"/>
      <c r="U231" s="107"/>
      <c r="V231" s="107"/>
      <c r="W231" s="107"/>
      <c r="X231" s="107"/>
      <c r="Y231" s="107"/>
      <c r="Z231" s="107"/>
      <c r="AA231" s="107"/>
      <c r="AB231" s="107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</row>
    <row r="232" spans="1:67" s="15" customFormat="1" ht="13.5" customHeight="1">
      <c r="A232" s="33"/>
      <c r="B232" s="34"/>
      <c r="C232" s="34"/>
      <c r="D232" s="41" t="s">
        <v>214</v>
      </c>
      <c r="E232" s="34"/>
      <c r="F232" s="42">
        <v>2</v>
      </c>
      <c r="G232" s="35"/>
      <c r="H232" s="35"/>
      <c r="I232" s="37"/>
      <c r="J232" s="31"/>
      <c r="K232" s="107"/>
      <c r="L232" s="107"/>
      <c r="M232" s="107"/>
      <c r="N232" s="107"/>
      <c r="O232" s="107"/>
      <c r="P232" s="107"/>
      <c r="Q232" s="107"/>
      <c r="R232" s="107"/>
      <c r="S232" s="107"/>
      <c r="T232" s="107"/>
      <c r="U232" s="107"/>
      <c r="V232" s="107"/>
      <c r="W232" s="107"/>
      <c r="X232" s="107"/>
      <c r="Y232" s="107"/>
      <c r="Z232" s="107"/>
      <c r="AA232" s="107"/>
      <c r="AB232" s="107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</row>
    <row r="233" spans="1:67" s="15" customFormat="1" ht="13.5" customHeight="1">
      <c r="A233" s="33"/>
      <c r="B233" s="34"/>
      <c r="C233" s="34"/>
      <c r="D233" s="41" t="s">
        <v>71</v>
      </c>
      <c r="E233" s="34"/>
      <c r="F233" s="42">
        <v>2</v>
      </c>
      <c r="G233" s="35"/>
      <c r="H233" s="35"/>
      <c r="I233" s="37"/>
      <c r="J233" s="31"/>
      <c r="K233" s="107"/>
      <c r="L233" s="107"/>
      <c r="M233" s="107"/>
      <c r="N233" s="107"/>
      <c r="O233" s="107"/>
      <c r="P233" s="107"/>
      <c r="Q233" s="107"/>
      <c r="R233" s="107"/>
      <c r="S233" s="107"/>
      <c r="T233" s="107"/>
      <c r="U233" s="107"/>
      <c r="V233" s="107"/>
      <c r="W233" s="107"/>
      <c r="X233" s="107"/>
      <c r="Y233" s="107"/>
      <c r="Z233" s="107"/>
      <c r="AA233" s="107"/>
      <c r="AB233" s="107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</row>
    <row r="234" spans="1:67" s="15" customFormat="1" ht="13.5" customHeight="1">
      <c r="A234" s="33"/>
      <c r="B234" s="34"/>
      <c r="C234" s="34"/>
      <c r="D234" s="41" t="s">
        <v>215</v>
      </c>
      <c r="E234" s="34"/>
      <c r="F234" s="42">
        <v>2</v>
      </c>
      <c r="G234" s="35"/>
      <c r="H234" s="35"/>
      <c r="I234" s="37"/>
      <c r="J234" s="31"/>
      <c r="K234" s="107"/>
      <c r="L234" s="107"/>
      <c r="M234" s="107"/>
      <c r="N234" s="107"/>
      <c r="O234" s="107"/>
      <c r="P234" s="107"/>
      <c r="Q234" s="107"/>
      <c r="R234" s="107"/>
      <c r="S234" s="107"/>
      <c r="T234" s="107"/>
      <c r="U234" s="107"/>
      <c r="V234" s="107"/>
      <c r="W234" s="107"/>
      <c r="X234" s="107"/>
      <c r="Y234" s="107"/>
      <c r="Z234" s="107"/>
      <c r="AA234" s="107"/>
      <c r="AB234" s="107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</row>
    <row r="235" spans="1:67" s="15" customFormat="1" ht="13.5" customHeight="1">
      <c r="A235" s="33"/>
      <c r="B235" s="34"/>
      <c r="C235" s="34"/>
      <c r="D235" s="41" t="s">
        <v>216</v>
      </c>
      <c r="E235" s="34"/>
      <c r="F235" s="42">
        <v>2</v>
      </c>
      <c r="G235" s="35"/>
      <c r="H235" s="35"/>
      <c r="I235" s="37"/>
      <c r="J235" s="31"/>
      <c r="K235" s="107"/>
      <c r="L235" s="107"/>
      <c r="M235" s="107"/>
      <c r="N235" s="107"/>
      <c r="O235" s="107"/>
      <c r="P235" s="107"/>
      <c r="Q235" s="107"/>
      <c r="R235" s="107"/>
      <c r="S235" s="107"/>
      <c r="T235" s="107"/>
      <c r="U235" s="107"/>
      <c r="V235" s="107"/>
      <c r="W235" s="107"/>
      <c r="X235" s="107"/>
      <c r="Y235" s="107"/>
      <c r="Z235" s="107"/>
      <c r="AA235" s="107"/>
      <c r="AB235" s="107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</row>
    <row r="236" spans="1:67" s="15" customFormat="1" ht="40.5" customHeight="1">
      <c r="A236" s="81"/>
      <c r="B236" s="81"/>
      <c r="C236" s="41"/>
      <c r="D236" s="41" t="s">
        <v>231</v>
      </c>
      <c r="E236" s="41"/>
      <c r="F236" s="42"/>
      <c r="G236" s="82"/>
      <c r="H236" s="82"/>
      <c r="I236" s="100"/>
      <c r="J236" s="31"/>
      <c r="K236" s="107"/>
      <c r="L236" s="107"/>
      <c r="M236" s="107"/>
      <c r="N236" s="107"/>
      <c r="O236" s="107"/>
      <c r="P236" s="107"/>
      <c r="Q236" s="107"/>
      <c r="R236" s="107"/>
      <c r="S236" s="107"/>
      <c r="T236" s="107"/>
      <c r="U236" s="107"/>
      <c r="V236" s="107"/>
      <c r="W236" s="107"/>
      <c r="X236" s="107"/>
      <c r="Y236" s="107"/>
      <c r="Z236" s="107"/>
      <c r="AA236" s="107"/>
      <c r="AB236" s="107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</row>
    <row r="237" spans="1:67" s="15" customFormat="1" ht="13.5" customHeight="1">
      <c r="A237" s="33">
        <v>42</v>
      </c>
      <c r="B237" s="38" t="s">
        <v>46</v>
      </c>
      <c r="C237" s="95" t="s">
        <v>232</v>
      </c>
      <c r="D237" s="34" t="s">
        <v>233</v>
      </c>
      <c r="E237" s="34" t="s">
        <v>19</v>
      </c>
      <c r="F237" s="96">
        <f>SUM(F239:F243)</f>
        <v>9</v>
      </c>
      <c r="G237" s="35"/>
      <c r="H237" s="35">
        <f>F237*G237</f>
        <v>0</v>
      </c>
      <c r="I237" s="37" t="s">
        <v>20</v>
      </c>
      <c r="J237" s="136"/>
      <c r="K237" s="107"/>
      <c r="L237" s="107"/>
      <c r="M237" s="107"/>
      <c r="N237" s="107"/>
      <c r="O237" s="107"/>
      <c r="P237" s="107"/>
      <c r="Q237" s="107"/>
      <c r="R237" s="107"/>
      <c r="S237" s="107"/>
      <c r="T237" s="107"/>
      <c r="U237" s="107"/>
      <c r="V237" s="107"/>
      <c r="W237" s="107"/>
      <c r="X237" s="107"/>
      <c r="Y237" s="107"/>
      <c r="Z237" s="107"/>
      <c r="AA237" s="107"/>
      <c r="AB237" s="107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</row>
    <row r="238" spans="1:67" s="15" customFormat="1" ht="27" customHeight="1">
      <c r="A238" s="81"/>
      <c r="B238" s="81"/>
      <c r="C238" s="41"/>
      <c r="D238" s="137" t="s">
        <v>234</v>
      </c>
      <c r="E238" s="41"/>
      <c r="F238" s="80"/>
      <c r="G238" s="82"/>
      <c r="H238" s="82"/>
      <c r="I238" s="100"/>
      <c r="J238" s="107"/>
      <c r="K238" s="107"/>
      <c r="L238" s="107"/>
      <c r="M238" s="107"/>
      <c r="N238" s="107"/>
      <c r="O238" s="107"/>
      <c r="P238" s="107"/>
      <c r="Q238" s="107"/>
      <c r="R238" s="107"/>
      <c r="S238" s="107"/>
      <c r="T238" s="107"/>
      <c r="U238" s="107"/>
      <c r="V238" s="107"/>
      <c r="W238" s="107"/>
      <c r="X238" s="107"/>
      <c r="Y238" s="107"/>
      <c r="Z238" s="107"/>
      <c r="AA238" s="107"/>
      <c r="AB238" s="107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</row>
    <row r="239" spans="1:67" s="15" customFormat="1" ht="13.5" customHeight="1">
      <c r="A239" s="33"/>
      <c r="B239" s="34"/>
      <c r="C239" s="34"/>
      <c r="D239" s="41" t="s">
        <v>220</v>
      </c>
      <c r="E239" s="34"/>
      <c r="F239" s="42">
        <v>1</v>
      </c>
      <c r="G239" s="35"/>
      <c r="H239" s="35"/>
      <c r="I239" s="37"/>
      <c r="J239" s="107"/>
      <c r="K239" s="107"/>
      <c r="L239" s="107"/>
      <c r="M239" s="107"/>
      <c r="N239" s="107"/>
      <c r="O239" s="107"/>
      <c r="P239" s="107"/>
      <c r="Q239" s="107"/>
      <c r="R239" s="107"/>
      <c r="S239" s="107"/>
      <c r="T239" s="107"/>
      <c r="U239" s="107"/>
      <c r="V239" s="107"/>
      <c r="W239" s="107"/>
      <c r="X239" s="107"/>
      <c r="Y239" s="107"/>
      <c r="Z239" s="107"/>
      <c r="AA239" s="107"/>
      <c r="AB239" s="107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</row>
    <row r="240" spans="1:67" s="15" customFormat="1" ht="13.5" customHeight="1">
      <c r="A240" s="33"/>
      <c r="B240" s="34"/>
      <c r="C240" s="34"/>
      <c r="D240" s="41" t="s">
        <v>214</v>
      </c>
      <c r="E240" s="34"/>
      <c r="F240" s="42">
        <v>2</v>
      </c>
      <c r="G240" s="35"/>
      <c r="H240" s="35"/>
      <c r="I240" s="37"/>
      <c r="J240" s="107"/>
      <c r="K240" s="107"/>
      <c r="L240" s="107"/>
      <c r="M240" s="107"/>
      <c r="N240" s="107"/>
      <c r="O240" s="107"/>
      <c r="P240" s="107"/>
      <c r="Q240" s="107"/>
      <c r="R240" s="107"/>
      <c r="S240" s="107"/>
      <c r="T240" s="107"/>
      <c r="U240" s="107"/>
      <c r="V240" s="107"/>
      <c r="W240" s="107"/>
      <c r="X240" s="107"/>
      <c r="Y240" s="107"/>
      <c r="Z240" s="107"/>
      <c r="AA240" s="107"/>
      <c r="AB240" s="107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</row>
    <row r="241" spans="1:67" s="15" customFormat="1" ht="13.5" customHeight="1">
      <c r="A241" s="33"/>
      <c r="B241" s="34"/>
      <c r="C241" s="34"/>
      <c r="D241" s="41" t="s">
        <v>71</v>
      </c>
      <c r="E241" s="34"/>
      <c r="F241" s="42">
        <v>2</v>
      </c>
      <c r="G241" s="35"/>
      <c r="H241" s="35"/>
      <c r="I241" s="3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  <c r="W241" s="107"/>
      <c r="X241" s="107"/>
      <c r="Y241" s="107"/>
      <c r="Z241" s="107"/>
      <c r="AA241" s="107"/>
      <c r="AB241" s="107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</row>
    <row r="242" spans="1:67" s="15" customFormat="1" ht="13.5" customHeight="1">
      <c r="A242" s="33"/>
      <c r="B242" s="34"/>
      <c r="C242" s="34"/>
      <c r="D242" s="41" t="s">
        <v>215</v>
      </c>
      <c r="E242" s="34"/>
      <c r="F242" s="42">
        <v>2</v>
      </c>
      <c r="G242" s="35"/>
      <c r="H242" s="35"/>
      <c r="I242" s="37"/>
      <c r="J242" s="107"/>
      <c r="K242" s="107"/>
      <c r="L242" s="107"/>
      <c r="M242" s="107"/>
      <c r="N242" s="107"/>
      <c r="O242" s="107"/>
      <c r="P242" s="107"/>
      <c r="Q242" s="107"/>
      <c r="R242" s="107"/>
      <c r="S242" s="107"/>
      <c r="T242" s="107"/>
      <c r="U242" s="107"/>
      <c r="V242" s="107"/>
      <c r="W242" s="107"/>
      <c r="X242" s="107"/>
      <c r="Y242" s="107"/>
      <c r="Z242" s="107"/>
      <c r="AA242" s="107"/>
      <c r="AB242" s="107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</row>
    <row r="243" spans="1:67" s="15" customFormat="1" ht="13.5" customHeight="1">
      <c r="A243" s="33"/>
      <c r="B243" s="34"/>
      <c r="C243" s="34"/>
      <c r="D243" s="41" t="s">
        <v>216</v>
      </c>
      <c r="E243" s="34"/>
      <c r="F243" s="42">
        <v>2</v>
      </c>
      <c r="G243" s="35"/>
      <c r="H243" s="35"/>
      <c r="I243" s="37"/>
      <c r="J243" s="107"/>
      <c r="K243" s="107"/>
      <c r="L243" s="107"/>
      <c r="M243" s="107"/>
      <c r="N243" s="107"/>
      <c r="O243" s="107"/>
      <c r="P243" s="107"/>
      <c r="Q243" s="107"/>
      <c r="R243" s="107"/>
      <c r="S243" s="107"/>
      <c r="T243" s="107"/>
      <c r="U243" s="107"/>
      <c r="V243" s="107"/>
      <c r="W243" s="107"/>
      <c r="X243" s="107"/>
      <c r="Y243" s="107"/>
      <c r="Z243" s="107"/>
      <c r="AA243" s="107"/>
      <c r="AB243" s="107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</row>
    <row r="244" spans="1:67" s="15" customFormat="1" ht="40.5" customHeight="1">
      <c r="A244" s="81"/>
      <c r="B244" s="81"/>
      <c r="C244" s="41"/>
      <c r="D244" s="41" t="s">
        <v>72</v>
      </c>
      <c r="E244" s="41"/>
      <c r="F244" s="42"/>
      <c r="G244" s="82"/>
      <c r="H244" s="82"/>
      <c r="I244" s="100"/>
      <c r="J244" s="107"/>
      <c r="K244" s="107"/>
      <c r="L244" s="107"/>
      <c r="M244" s="107"/>
      <c r="N244" s="107"/>
      <c r="O244" s="107"/>
      <c r="P244" s="107"/>
      <c r="Q244" s="107"/>
      <c r="R244" s="107"/>
      <c r="S244" s="107"/>
      <c r="T244" s="107"/>
      <c r="U244" s="107"/>
      <c r="V244" s="107"/>
      <c r="W244" s="107"/>
      <c r="X244" s="107"/>
      <c r="Y244" s="107"/>
      <c r="Z244" s="107"/>
      <c r="AA244" s="107"/>
      <c r="AB244" s="107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</row>
    <row r="245" spans="1:67" s="15" customFormat="1" ht="13.5" customHeight="1">
      <c r="A245" s="33">
        <v>43</v>
      </c>
      <c r="B245" s="38" t="s">
        <v>46</v>
      </c>
      <c r="C245" s="95" t="s">
        <v>235</v>
      </c>
      <c r="D245" s="34" t="s">
        <v>236</v>
      </c>
      <c r="E245" s="34" t="s">
        <v>19</v>
      </c>
      <c r="F245" s="96">
        <f>SUM(F247:F249)</f>
        <v>3</v>
      </c>
      <c r="G245" s="35"/>
      <c r="H245" s="35">
        <f>F245*G245</f>
        <v>0</v>
      </c>
      <c r="I245" s="37" t="s">
        <v>20</v>
      </c>
      <c r="J245" s="136"/>
      <c r="K245" s="107"/>
      <c r="L245" s="107"/>
      <c r="M245" s="107"/>
      <c r="N245" s="107"/>
      <c r="O245" s="107"/>
      <c r="P245" s="107"/>
      <c r="Q245" s="107"/>
      <c r="R245" s="107"/>
      <c r="S245" s="107"/>
      <c r="T245" s="107"/>
      <c r="U245" s="107"/>
      <c r="V245" s="107"/>
      <c r="W245" s="107"/>
      <c r="X245" s="107"/>
      <c r="Y245" s="107"/>
      <c r="Z245" s="107"/>
      <c r="AA245" s="107"/>
      <c r="AB245" s="107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</row>
    <row r="246" spans="1:67" s="15" customFormat="1" ht="27" customHeight="1">
      <c r="A246" s="81"/>
      <c r="B246" s="81"/>
      <c r="C246" s="41"/>
      <c r="D246" s="137" t="s">
        <v>234</v>
      </c>
      <c r="E246" s="41"/>
      <c r="F246" s="80"/>
      <c r="G246" s="82"/>
      <c r="H246" s="82"/>
      <c r="I246" s="100"/>
      <c r="J246" s="107"/>
      <c r="K246" s="107"/>
      <c r="L246" s="107"/>
      <c r="M246" s="107"/>
      <c r="N246" s="107"/>
      <c r="O246" s="107"/>
      <c r="P246" s="107"/>
      <c r="Q246" s="107"/>
      <c r="R246" s="107"/>
      <c r="S246" s="107"/>
      <c r="T246" s="107"/>
      <c r="U246" s="107"/>
      <c r="V246" s="107"/>
      <c r="W246" s="107"/>
      <c r="X246" s="107"/>
      <c r="Y246" s="107"/>
      <c r="Z246" s="107"/>
      <c r="AA246" s="107"/>
      <c r="AB246" s="107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</row>
    <row r="247" spans="1:67" s="15" customFormat="1" ht="13.5" customHeight="1">
      <c r="A247" s="33"/>
      <c r="B247" s="34"/>
      <c r="C247" s="34"/>
      <c r="D247" s="41" t="s">
        <v>214</v>
      </c>
      <c r="E247" s="34"/>
      <c r="F247" s="42">
        <v>1</v>
      </c>
      <c r="G247" s="35"/>
      <c r="H247" s="35"/>
      <c r="I247" s="37"/>
      <c r="J247" s="107"/>
      <c r="K247" s="107"/>
      <c r="L247" s="107"/>
      <c r="M247" s="107"/>
      <c r="N247" s="107"/>
      <c r="O247" s="107"/>
      <c r="P247" s="107"/>
      <c r="Q247" s="107"/>
      <c r="R247" s="107"/>
      <c r="S247" s="107"/>
      <c r="T247" s="107"/>
      <c r="U247" s="107"/>
      <c r="V247" s="107"/>
      <c r="W247" s="107"/>
      <c r="X247" s="107"/>
      <c r="Y247" s="107"/>
      <c r="Z247" s="107"/>
      <c r="AA247" s="107"/>
      <c r="AB247" s="107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</row>
    <row r="248" spans="1:67" s="15" customFormat="1" ht="13.5" customHeight="1">
      <c r="A248" s="33"/>
      <c r="B248" s="34"/>
      <c r="C248" s="34"/>
      <c r="D248" s="41" t="s">
        <v>71</v>
      </c>
      <c r="E248" s="34"/>
      <c r="F248" s="42">
        <v>1</v>
      </c>
      <c r="G248" s="35"/>
      <c r="H248" s="35"/>
      <c r="I248" s="37"/>
      <c r="J248" s="107"/>
      <c r="K248" s="107"/>
      <c r="L248" s="107"/>
      <c r="M248" s="107"/>
      <c r="N248" s="107"/>
      <c r="O248" s="107"/>
      <c r="P248" s="107"/>
      <c r="Q248" s="107"/>
      <c r="R248" s="107"/>
      <c r="S248" s="107"/>
      <c r="T248" s="107"/>
      <c r="U248" s="107"/>
      <c r="V248" s="107"/>
      <c r="W248" s="107"/>
      <c r="X248" s="107"/>
      <c r="Y248" s="107"/>
      <c r="Z248" s="107"/>
      <c r="AA248" s="107"/>
      <c r="AB248" s="107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</row>
    <row r="249" spans="1:67" s="15" customFormat="1" ht="13.5" customHeight="1">
      <c r="A249" s="33"/>
      <c r="B249" s="34"/>
      <c r="C249" s="34"/>
      <c r="D249" s="41" t="s">
        <v>215</v>
      </c>
      <c r="E249" s="34"/>
      <c r="F249" s="42">
        <v>1</v>
      </c>
      <c r="G249" s="35"/>
      <c r="H249" s="35"/>
      <c r="I249" s="37"/>
      <c r="J249" s="107"/>
      <c r="K249" s="107"/>
      <c r="L249" s="107"/>
      <c r="M249" s="107"/>
      <c r="N249" s="107"/>
      <c r="O249" s="107"/>
      <c r="P249" s="107"/>
      <c r="Q249" s="107"/>
      <c r="R249" s="107"/>
      <c r="S249" s="107"/>
      <c r="T249" s="107"/>
      <c r="U249" s="107"/>
      <c r="V249" s="107"/>
      <c r="W249" s="107"/>
      <c r="X249" s="107"/>
      <c r="Y249" s="107"/>
      <c r="Z249" s="107"/>
      <c r="AA249" s="107"/>
      <c r="AB249" s="107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</row>
    <row r="250" spans="1:67" s="15" customFormat="1" ht="40.5" customHeight="1">
      <c r="A250" s="81"/>
      <c r="B250" s="81"/>
      <c r="C250" s="41"/>
      <c r="D250" s="41" t="s">
        <v>72</v>
      </c>
      <c r="E250" s="41"/>
      <c r="F250" s="42"/>
      <c r="G250" s="82"/>
      <c r="H250" s="82"/>
      <c r="I250" s="100"/>
      <c r="J250" s="107"/>
      <c r="K250" s="107"/>
      <c r="L250" s="107"/>
      <c r="M250" s="107"/>
      <c r="N250" s="107"/>
      <c r="O250" s="107"/>
      <c r="P250" s="107"/>
      <c r="Q250" s="107"/>
      <c r="R250" s="107"/>
      <c r="S250" s="107"/>
      <c r="T250" s="107"/>
      <c r="U250" s="107"/>
      <c r="V250" s="107"/>
      <c r="W250" s="107"/>
      <c r="X250" s="107"/>
      <c r="Y250" s="107"/>
      <c r="Z250" s="107"/>
      <c r="AA250" s="107"/>
      <c r="AB250" s="107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</row>
    <row r="251" spans="1:67" s="15" customFormat="1" ht="13.5" customHeight="1">
      <c r="A251" s="33">
        <v>44</v>
      </c>
      <c r="B251" s="38" t="s">
        <v>46</v>
      </c>
      <c r="C251" s="95" t="s">
        <v>237</v>
      </c>
      <c r="D251" s="34" t="s">
        <v>238</v>
      </c>
      <c r="E251" s="34" t="s">
        <v>19</v>
      </c>
      <c r="F251" s="96">
        <f>SUM(F253:F256)</f>
        <v>4</v>
      </c>
      <c r="G251" s="35"/>
      <c r="H251" s="35">
        <f>F251*G251</f>
        <v>0</v>
      </c>
      <c r="I251" s="37" t="s">
        <v>20</v>
      </c>
      <c r="J251" s="136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</row>
    <row r="252" spans="1:67" s="15" customFormat="1" ht="27" customHeight="1">
      <c r="A252" s="81"/>
      <c r="B252" s="81"/>
      <c r="C252" s="41"/>
      <c r="D252" s="137" t="s">
        <v>239</v>
      </c>
      <c r="E252" s="41"/>
      <c r="F252" s="80"/>
      <c r="G252" s="82"/>
      <c r="H252" s="82"/>
      <c r="I252" s="100"/>
      <c r="J252" s="141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</row>
    <row r="253" spans="1:67" s="15" customFormat="1" ht="13.5" customHeight="1">
      <c r="A253" s="33"/>
      <c r="B253" s="34"/>
      <c r="C253" s="34"/>
      <c r="D253" s="41" t="s">
        <v>214</v>
      </c>
      <c r="E253" s="34"/>
      <c r="F253" s="42">
        <v>1</v>
      </c>
      <c r="G253" s="35"/>
      <c r="H253" s="35"/>
      <c r="I253" s="37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</row>
    <row r="254" spans="1:67" s="15" customFormat="1" ht="13.5" customHeight="1">
      <c r="A254" s="33"/>
      <c r="B254" s="34"/>
      <c r="C254" s="34"/>
      <c r="D254" s="41" t="s">
        <v>71</v>
      </c>
      <c r="E254" s="34"/>
      <c r="F254" s="42">
        <v>1</v>
      </c>
      <c r="G254" s="35"/>
      <c r="H254" s="35"/>
      <c r="I254" s="37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</row>
    <row r="255" spans="1:67" s="15" customFormat="1" ht="13.5" customHeight="1">
      <c r="A255" s="33"/>
      <c r="B255" s="34"/>
      <c r="C255" s="34"/>
      <c r="D255" s="41" t="s">
        <v>215</v>
      </c>
      <c r="E255" s="34"/>
      <c r="F255" s="42">
        <v>1</v>
      </c>
      <c r="G255" s="35"/>
      <c r="H255" s="35"/>
      <c r="I255" s="37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</row>
    <row r="256" spans="1:67" s="15" customFormat="1" ht="13.5" customHeight="1">
      <c r="A256" s="33"/>
      <c r="B256" s="34"/>
      <c r="C256" s="34"/>
      <c r="D256" s="41" t="s">
        <v>216</v>
      </c>
      <c r="E256" s="34"/>
      <c r="F256" s="42">
        <v>1</v>
      </c>
      <c r="G256" s="35"/>
      <c r="H256" s="35"/>
      <c r="I256" s="37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</row>
    <row r="257" spans="1:67" s="15" customFormat="1" ht="40.5" customHeight="1">
      <c r="A257" s="81"/>
      <c r="B257" s="81"/>
      <c r="C257" s="41"/>
      <c r="D257" s="41" t="s">
        <v>72</v>
      </c>
      <c r="E257" s="41"/>
      <c r="F257" s="42"/>
      <c r="G257" s="82"/>
      <c r="H257" s="82"/>
      <c r="I257" s="100"/>
      <c r="J257" s="142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</row>
    <row r="258" spans="1:67" s="15" customFormat="1" ht="13.5" customHeight="1">
      <c r="A258" s="33">
        <v>45</v>
      </c>
      <c r="B258" s="38" t="s">
        <v>46</v>
      </c>
      <c r="C258" s="95" t="s">
        <v>240</v>
      </c>
      <c r="D258" s="34" t="s">
        <v>241</v>
      </c>
      <c r="E258" s="34" t="s">
        <v>19</v>
      </c>
      <c r="F258" s="96">
        <f>SUM(F260:F263)</f>
        <v>4</v>
      </c>
      <c r="G258" s="35"/>
      <c r="H258" s="35">
        <f>F258*G258</f>
        <v>0</v>
      </c>
      <c r="I258" s="37" t="s">
        <v>20</v>
      </c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</row>
    <row r="259" spans="1:67" s="15" customFormat="1" ht="27" customHeight="1">
      <c r="A259" s="81"/>
      <c r="B259" s="81"/>
      <c r="C259" s="34"/>
      <c r="D259" s="137" t="s">
        <v>242</v>
      </c>
      <c r="E259" s="41"/>
      <c r="F259" s="80"/>
      <c r="G259" s="82"/>
      <c r="H259" s="82"/>
      <c r="I259" s="100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</row>
    <row r="260" spans="1:67" s="15" customFormat="1" ht="13.5" customHeight="1">
      <c r="A260" s="33"/>
      <c r="B260" s="34"/>
      <c r="C260" s="34"/>
      <c r="D260" s="41" t="s">
        <v>220</v>
      </c>
      <c r="E260" s="34"/>
      <c r="F260" s="42">
        <v>1</v>
      </c>
      <c r="G260" s="35"/>
      <c r="H260" s="35"/>
      <c r="I260" s="37"/>
      <c r="J260" s="107"/>
      <c r="K260" s="143"/>
      <c r="L260" s="107"/>
      <c r="M260" s="107"/>
      <c r="N260" s="107"/>
      <c r="O260" s="107"/>
      <c r="P260" s="107"/>
      <c r="Q260" s="107"/>
      <c r="R260" s="107"/>
      <c r="S260" s="107"/>
      <c r="T260" s="107"/>
      <c r="U260" s="107"/>
      <c r="V260" s="107"/>
      <c r="W260" s="107"/>
      <c r="X260" s="107"/>
      <c r="Y260" s="107"/>
      <c r="Z260" s="107"/>
      <c r="AA260" s="107"/>
      <c r="AB260" s="107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</row>
    <row r="261" spans="1:67" s="15" customFormat="1" ht="13.5" customHeight="1">
      <c r="A261" s="33"/>
      <c r="B261" s="34"/>
      <c r="C261" s="34"/>
      <c r="D261" s="41" t="s">
        <v>214</v>
      </c>
      <c r="E261" s="34"/>
      <c r="F261" s="42">
        <v>1</v>
      </c>
      <c r="G261" s="35"/>
      <c r="H261" s="35"/>
      <c r="I261" s="37"/>
      <c r="J261" s="107"/>
      <c r="K261" s="107"/>
      <c r="L261" s="107"/>
      <c r="M261" s="107"/>
      <c r="N261" s="107"/>
      <c r="O261" s="107"/>
      <c r="P261" s="107"/>
      <c r="Q261" s="107"/>
      <c r="R261" s="107"/>
      <c r="S261" s="107"/>
      <c r="T261" s="107"/>
      <c r="U261" s="107"/>
      <c r="V261" s="107"/>
      <c r="W261" s="107"/>
      <c r="X261" s="107"/>
      <c r="Y261" s="107"/>
      <c r="Z261" s="107"/>
      <c r="AA261" s="107"/>
      <c r="AB261" s="107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</row>
    <row r="262" spans="1:67" s="15" customFormat="1" ht="13.5" customHeight="1">
      <c r="A262" s="33"/>
      <c r="B262" s="34"/>
      <c r="C262" s="34"/>
      <c r="D262" s="41" t="s">
        <v>71</v>
      </c>
      <c r="E262" s="34"/>
      <c r="F262" s="42">
        <v>1</v>
      </c>
      <c r="G262" s="35"/>
      <c r="H262" s="35"/>
      <c r="I262" s="37"/>
      <c r="J262" s="107"/>
      <c r="K262" s="107"/>
      <c r="L262" s="107"/>
      <c r="M262" s="107"/>
      <c r="N262" s="107"/>
      <c r="O262" s="107"/>
      <c r="P262" s="107"/>
      <c r="Q262" s="107"/>
      <c r="R262" s="107"/>
      <c r="S262" s="107"/>
      <c r="T262" s="107"/>
      <c r="U262" s="107"/>
      <c r="V262" s="107"/>
      <c r="W262" s="107"/>
      <c r="X262" s="107"/>
      <c r="Y262" s="107"/>
      <c r="Z262" s="107"/>
      <c r="AA262" s="107"/>
      <c r="AB262" s="107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</row>
    <row r="263" spans="1:67" s="15" customFormat="1" ht="13.5" customHeight="1">
      <c r="A263" s="33"/>
      <c r="B263" s="34"/>
      <c r="C263" s="34"/>
      <c r="D263" s="41" t="s">
        <v>215</v>
      </c>
      <c r="E263" s="34"/>
      <c r="F263" s="42">
        <v>1</v>
      </c>
      <c r="G263" s="35"/>
      <c r="H263" s="35"/>
      <c r="I263" s="37"/>
      <c r="J263" s="107"/>
      <c r="K263" s="107"/>
      <c r="L263" s="107"/>
      <c r="M263" s="107"/>
      <c r="N263" s="107"/>
      <c r="O263" s="107"/>
      <c r="P263" s="107"/>
      <c r="Q263" s="107"/>
      <c r="R263" s="107"/>
      <c r="S263" s="107"/>
      <c r="T263" s="107"/>
      <c r="U263" s="107"/>
      <c r="V263" s="107"/>
      <c r="W263" s="107"/>
      <c r="X263" s="107"/>
      <c r="Y263" s="107"/>
      <c r="Z263" s="107"/>
      <c r="AA263" s="107"/>
      <c r="AB263" s="107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</row>
    <row r="264" spans="1:67" s="15" customFormat="1" ht="40.5" customHeight="1">
      <c r="A264" s="81"/>
      <c r="B264" s="81"/>
      <c r="C264" s="41"/>
      <c r="D264" s="41" t="s">
        <v>72</v>
      </c>
      <c r="E264" s="41"/>
      <c r="F264" s="42"/>
      <c r="G264" s="82"/>
      <c r="H264" s="82"/>
      <c r="I264" s="100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</row>
    <row r="265" spans="1:67" s="15" customFormat="1" ht="13.5" customHeight="1">
      <c r="A265" s="33">
        <v>46</v>
      </c>
      <c r="B265" s="38" t="s">
        <v>46</v>
      </c>
      <c r="C265" s="95" t="s">
        <v>243</v>
      </c>
      <c r="D265" s="34" t="s">
        <v>244</v>
      </c>
      <c r="E265" s="34" t="s">
        <v>19</v>
      </c>
      <c r="F265" s="96">
        <f>SUM(F267:F271)</f>
        <v>9</v>
      </c>
      <c r="G265" s="35"/>
      <c r="H265" s="35">
        <f>F265*G265</f>
        <v>0</v>
      </c>
      <c r="I265" s="37" t="s">
        <v>20</v>
      </c>
      <c r="J265" s="13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</row>
    <row r="266" spans="1:67" s="15" customFormat="1" ht="27" customHeight="1">
      <c r="A266" s="33"/>
      <c r="B266" s="38"/>
      <c r="C266" s="95"/>
      <c r="D266" s="137" t="s">
        <v>245</v>
      </c>
      <c r="E266" s="34"/>
      <c r="F266" s="96"/>
      <c r="G266" s="35"/>
      <c r="H266" s="35"/>
      <c r="I266" s="37"/>
      <c r="J266" s="13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</row>
    <row r="267" spans="1:67" s="15" customFormat="1" ht="13.5" customHeight="1">
      <c r="A267" s="33"/>
      <c r="B267" s="34"/>
      <c r="C267" s="34"/>
      <c r="D267" s="41" t="s">
        <v>220</v>
      </c>
      <c r="E267" s="34"/>
      <c r="F267" s="42">
        <v>1</v>
      </c>
      <c r="G267" s="35"/>
      <c r="H267" s="35"/>
      <c r="I267" s="37"/>
      <c r="J267" s="107"/>
      <c r="K267" s="107"/>
      <c r="L267" s="107"/>
      <c r="M267" s="107"/>
      <c r="N267" s="107"/>
      <c r="O267" s="107"/>
      <c r="P267" s="107"/>
      <c r="Q267" s="107"/>
      <c r="R267" s="107"/>
      <c r="S267" s="107"/>
      <c r="T267" s="107"/>
      <c r="U267" s="107"/>
      <c r="V267" s="107"/>
      <c r="W267" s="107"/>
      <c r="X267" s="107"/>
      <c r="Y267" s="107"/>
      <c r="Z267" s="107"/>
      <c r="AA267" s="107"/>
      <c r="AB267" s="107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</row>
    <row r="268" spans="1:67" s="15" customFormat="1" ht="13.5" customHeight="1">
      <c r="A268" s="33"/>
      <c r="B268" s="34"/>
      <c r="C268" s="34"/>
      <c r="D268" s="41" t="s">
        <v>214</v>
      </c>
      <c r="E268" s="34"/>
      <c r="F268" s="42">
        <v>2</v>
      </c>
      <c r="G268" s="35"/>
      <c r="H268" s="35"/>
      <c r="I268" s="37"/>
      <c r="J268" s="107"/>
      <c r="K268" s="107"/>
      <c r="L268" s="107"/>
      <c r="M268" s="107"/>
      <c r="N268" s="107"/>
      <c r="O268" s="107"/>
      <c r="P268" s="107"/>
      <c r="Q268" s="107"/>
      <c r="R268" s="107"/>
      <c r="S268" s="107"/>
      <c r="T268" s="107"/>
      <c r="U268" s="107"/>
      <c r="V268" s="107"/>
      <c r="W268" s="107"/>
      <c r="X268" s="107"/>
      <c r="Y268" s="107"/>
      <c r="Z268" s="107"/>
      <c r="AA268" s="107"/>
      <c r="AB268" s="107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</row>
    <row r="269" spans="1:67" s="15" customFormat="1" ht="13.5" customHeight="1">
      <c r="A269" s="33"/>
      <c r="B269" s="34"/>
      <c r="C269" s="34"/>
      <c r="D269" s="41" t="s">
        <v>71</v>
      </c>
      <c r="E269" s="34"/>
      <c r="F269" s="42">
        <v>2</v>
      </c>
      <c r="G269" s="35"/>
      <c r="H269" s="35"/>
      <c r="I269" s="37"/>
      <c r="J269" s="107"/>
      <c r="K269" s="107"/>
      <c r="L269" s="107"/>
      <c r="M269" s="107"/>
      <c r="N269" s="107"/>
      <c r="O269" s="107"/>
      <c r="P269" s="107"/>
      <c r="Q269" s="107"/>
      <c r="R269" s="107"/>
      <c r="S269" s="107"/>
      <c r="T269" s="107"/>
      <c r="U269" s="107"/>
      <c r="V269" s="107"/>
      <c r="W269" s="107"/>
      <c r="X269" s="107"/>
      <c r="Y269" s="107"/>
      <c r="Z269" s="107"/>
      <c r="AA269" s="107"/>
      <c r="AB269" s="107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</row>
    <row r="270" spans="1:67" s="15" customFormat="1" ht="13.5" customHeight="1">
      <c r="A270" s="33"/>
      <c r="B270" s="34"/>
      <c r="C270" s="34"/>
      <c r="D270" s="41" t="s">
        <v>215</v>
      </c>
      <c r="E270" s="34"/>
      <c r="F270" s="42">
        <v>2</v>
      </c>
      <c r="G270" s="35"/>
      <c r="H270" s="35"/>
      <c r="I270" s="37"/>
      <c r="J270" s="107"/>
      <c r="K270" s="107"/>
      <c r="L270" s="107"/>
      <c r="M270" s="107"/>
      <c r="N270" s="107"/>
      <c r="O270" s="107"/>
      <c r="P270" s="107"/>
      <c r="Q270" s="107"/>
      <c r="R270" s="107"/>
      <c r="S270" s="107"/>
      <c r="T270" s="107"/>
      <c r="U270" s="107"/>
      <c r="V270" s="107"/>
      <c r="W270" s="107"/>
      <c r="X270" s="107"/>
      <c r="Y270" s="107"/>
      <c r="Z270" s="107"/>
      <c r="AA270" s="107"/>
      <c r="AB270" s="107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</row>
    <row r="271" spans="1:67" s="15" customFormat="1" ht="13.5" customHeight="1">
      <c r="A271" s="33"/>
      <c r="B271" s="34"/>
      <c r="C271" s="34"/>
      <c r="D271" s="41" t="s">
        <v>216</v>
      </c>
      <c r="E271" s="34"/>
      <c r="F271" s="42">
        <v>2</v>
      </c>
      <c r="G271" s="35"/>
      <c r="H271" s="35"/>
      <c r="I271" s="37"/>
      <c r="J271" s="107"/>
      <c r="K271" s="107"/>
      <c r="L271" s="107"/>
      <c r="M271" s="107"/>
      <c r="N271" s="107"/>
      <c r="O271" s="107"/>
      <c r="P271" s="107"/>
      <c r="Q271" s="107"/>
      <c r="R271" s="107"/>
      <c r="S271" s="107"/>
      <c r="T271" s="107"/>
      <c r="U271" s="107"/>
      <c r="V271" s="107"/>
      <c r="W271" s="107"/>
      <c r="X271" s="107"/>
      <c r="Y271" s="107"/>
      <c r="Z271" s="107"/>
      <c r="AA271" s="107"/>
      <c r="AB271" s="107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</row>
    <row r="272" spans="1:67" s="15" customFormat="1" ht="27" customHeight="1">
      <c r="A272" s="81"/>
      <c r="B272" s="81"/>
      <c r="C272" s="41"/>
      <c r="D272" s="41" t="s">
        <v>246</v>
      </c>
      <c r="E272" s="41"/>
      <c r="F272" s="42"/>
      <c r="G272" s="82"/>
      <c r="H272" s="82"/>
      <c r="I272" s="100"/>
      <c r="J272" s="144"/>
      <c r="K272" s="145"/>
      <c r="L272" s="145"/>
      <c r="M272" s="145"/>
      <c r="N272" s="146"/>
      <c r="O272" s="146"/>
      <c r="P272" s="14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</row>
    <row r="273" spans="1:97" s="98" customFormat="1" ht="13.5" customHeight="1">
      <c r="A273" s="33">
        <v>47</v>
      </c>
      <c r="B273" s="38" t="s">
        <v>46</v>
      </c>
      <c r="C273" s="95" t="s">
        <v>73</v>
      </c>
      <c r="D273" s="34" t="s">
        <v>74</v>
      </c>
      <c r="E273" s="34" t="s">
        <v>24</v>
      </c>
      <c r="F273" s="96">
        <f>F274</f>
        <v>1</v>
      </c>
      <c r="G273" s="35"/>
      <c r="H273" s="35">
        <f>F273*G273</f>
        <v>0</v>
      </c>
      <c r="I273" s="37" t="s">
        <v>20</v>
      </c>
      <c r="J273" s="27"/>
      <c r="K273" s="97"/>
      <c r="L273" s="97"/>
      <c r="M273" s="27"/>
      <c r="N273" s="97"/>
      <c r="O273" s="97"/>
      <c r="P273" s="97"/>
      <c r="Q273" s="97"/>
      <c r="R273" s="97"/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  <c r="AH273" s="97"/>
      <c r="AI273" s="97"/>
      <c r="AJ273" s="97"/>
      <c r="AK273" s="97"/>
      <c r="AL273" s="97"/>
      <c r="AM273" s="97"/>
      <c r="AN273" s="97"/>
      <c r="AO273" s="97"/>
      <c r="AP273" s="97"/>
      <c r="AQ273" s="97"/>
      <c r="AR273" s="97"/>
      <c r="AS273" s="97"/>
      <c r="AT273" s="97"/>
      <c r="AU273" s="97"/>
      <c r="AV273" s="97"/>
      <c r="AW273" s="97"/>
      <c r="AX273" s="97"/>
      <c r="AY273" s="97"/>
      <c r="AZ273" s="97"/>
      <c r="BA273" s="97"/>
      <c r="BB273" s="97"/>
      <c r="BC273" s="97"/>
      <c r="BD273" s="97"/>
      <c r="BE273" s="97"/>
      <c r="BF273" s="97"/>
      <c r="BG273" s="97"/>
      <c r="BH273" s="97"/>
      <c r="BI273" s="97"/>
      <c r="BJ273" s="97"/>
      <c r="BK273" s="97"/>
      <c r="BL273" s="97"/>
      <c r="BM273" s="97"/>
      <c r="BN273" s="97"/>
      <c r="BO273" s="97"/>
    </row>
    <row r="274" spans="1:97" s="98" customFormat="1" ht="13.5" customHeight="1">
      <c r="A274" s="33"/>
      <c r="B274" s="38"/>
      <c r="C274" s="34"/>
      <c r="D274" s="41" t="s">
        <v>37</v>
      </c>
      <c r="E274" s="34"/>
      <c r="F274" s="42">
        <v>1</v>
      </c>
      <c r="G274" s="35"/>
      <c r="H274" s="35"/>
      <c r="I274" s="37"/>
      <c r="J274" s="27"/>
      <c r="K274" s="97"/>
      <c r="L274" s="97"/>
      <c r="M274" s="27"/>
      <c r="N274" s="97"/>
      <c r="O274" s="97"/>
      <c r="P274" s="97"/>
      <c r="Q274" s="97"/>
      <c r="R274" s="97"/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  <c r="AH274" s="97"/>
      <c r="AI274" s="97"/>
      <c r="AJ274" s="97"/>
      <c r="AK274" s="97"/>
      <c r="AL274" s="97"/>
      <c r="AM274" s="97"/>
      <c r="AN274" s="97"/>
      <c r="AO274" s="97"/>
      <c r="AP274" s="97"/>
      <c r="AQ274" s="97"/>
      <c r="AR274" s="97"/>
      <c r="AS274" s="97"/>
      <c r="AT274" s="97"/>
      <c r="AU274" s="97"/>
      <c r="AV274" s="97"/>
      <c r="AW274" s="97"/>
      <c r="AX274" s="97"/>
      <c r="AY274" s="97"/>
      <c r="AZ274" s="97"/>
      <c r="BA274" s="97"/>
      <c r="BB274" s="97"/>
      <c r="BC274" s="97"/>
      <c r="BD274" s="97"/>
      <c r="BE274" s="97"/>
      <c r="BF274" s="97"/>
      <c r="BG274" s="97"/>
      <c r="BH274" s="97"/>
      <c r="BI274" s="97"/>
      <c r="BJ274" s="97"/>
      <c r="BK274" s="97"/>
      <c r="BL274" s="97"/>
      <c r="BM274" s="97"/>
      <c r="BN274" s="97"/>
      <c r="BO274" s="97"/>
    </row>
    <row r="275" spans="1:97" s="32" customFormat="1" ht="13.5" customHeight="1">
      <c r="A275" s="33">
        <v>48</v>
      </c>
      <c r="B275" s="38" t="s">
        <v>46</v>
      </c>
      <c r="C275" s="34">
        <v>998725203</v>
      </c>
      <c r="D275" s="34" t="s">
        <v>247</v>
      </c>
      <c r="E275" s="34" t="s">
        <v>21</v>
      </c>
      <c r="F275" s="46">
        <v>0.24</v>
      </c>
      <c r="G275" s="35"/>
      <c r="H275" s="35">
        <f>F275*G275</f>
        <v>0</v>
      </c>
      <c r="I275" s="37" t="s">
        <v>33</v>
      </c>
      <c r="J275" s="112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  <c r="BM275" s="31"/>
      <c r="BN275" s="31"/>
      <c r="BO275" s="31"/>
      <c r="BP275" s="31"/>
      <c r="BQ275" s="31"/>
      <c r="BR275" s="31"/>
      <c r="BS275" s="31"/>
      <c r="BT275" s="31"/>
      <c r="BU275" s="31"/>
      <c r="BV275" s="31"/>
      <c r="BW275" s="31"/>
      <c r="BX275" s="31"/>
      <c r="BY275" s="31"/>
      <c r="BZ275" s="31"/>
      <c r="CA275" s="31"/>
      <c r="CB275" s="31"/>
      <c r="CC275" s="31"/>
      <c r="CD275" s="31"/>
      <c r="CE275" s="31"/>
      <c r="CF275" s="31"/>
      <c r="CG275" s="31"/>
      <c r="CH275" s="31"/>
      <c r="CI275" s="31"/>
      <c r="CJ275" s="31"/>
      <c r="CK275" s="31"/>
      <c r="CL275" s="31"/>
      <c r="CM275" s="31"/>
      <c r="CN275" s="31"/>
      <c r="CO275" s="31"/>
      <c r="CP275" s="31"/>
      <c r="CQ275" s="31"/>
      <c r="CR275" s="31"/>
      <c r="CS275" s="31"/>
    </row>
    <row r="276" spans="1:97" s="32" customFormat="1" ht="13.5" customHeight="1">
      <c r="A276" s="33">
        <v>49</v>
      </c>
      <c r="B276" s="38" t="s">
        <v>22</v>
      </c>
      <c r="C276" s="95" t="s">
        <v>35</v>
      </c>
      <c r="D276" s="34" t="s">
        <v>36</v>
      </c>
      <c r="E276" s="34" t="s">
        <v>23</v>
      </c>
      <c r="F276" s="96">
        <f>F277</f>
        <v>20</v>
      </c>
      <c r="G276" s="35"/>
      <c r="H276" s="35">
        <f>F276*G276</f>
        <v>0</v>
      </c>
      <c r="I276" s="37" t="s">
        <v>33</v>
      </c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  <c r="BF276" s="31"/>
      <c r="BG276" s="31"/>
      <c r="BH276" s="31"/>
      <c r="BI276" s="31"/>
      <c r="BJ276" s="31"/>
      <c r="BK276" s="31"/>
      <c r="BL276" s="31"/>
      <c r="BM276" s="31"/>
      <c r="BN276" s="31"/>
      <c r="BO276" s="31"/>
      <c r="BP276" s="31"/>
      <c r="BQ276" s="31"/>
      <c r="BR276" s="31"/>
      <c r="BS276" s="31"/>
      <c r="BT276" s="31"/>
      <c r="BU276" s="31"/>
      <c r="BV276" s="31"/>
      <c r="BW276" s="31"/>
      <c r="BX276" s="31"/>
      <c r="BY276" s="31"/>
      <c r="BZ276" s="31"/>
      <c r="CA276" s="31"/>
      <c r="CB276" s="31"/>
      <c r="CC276" s="31"/>
      <c r="CD276" s="31"/>
      <c r="CE276" s="31"/>
      <c r="CF276" s="31"/>
      <c r="CG276" s="31"/>
      <c r="CH276" s="31"/>
      <c r="CI276" s="31"/>
      <c r="CJ276" s="31"/>
      <c r="CK276" s="31"/>
      <c r="CL276" s="31"/>
      <c r="CM276" s="31"/>
      <c r="CN276" s="31"/>
      <c r="CO276" s="31"/>
      <c r="CP276" s="31"/>
      <c r="CQ276" s="31"/>
      <c r="CR276" s="31"/>
      <c r="CS276" s="31"/>
    </row>
    <row r="277" spans="1:97" s="32" customFormat="1" ht="13.5" customHeight="1">
      <c r="A277" s="47"/>
      <c r="B277" s="49"/>
      <c r="C277" s="49"/>
      <c r="D277" s="41" t="s">
        <v>75</v>
      </c>
      <c r="E277" s="49"/>
      <c r="F277" s="42">
        <v>20</v>
      </c>
      <c r="G277" s="83"/>
      <c r="H277" s="35"/>
      <c r="I277" s="44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  <c r="BF277" s="31"/>
      <c r="BG277" s="31"/>
      <c r="BH277" s="31"/>
      <c r="BI277" s="31"/>
      <c r="BJ277" s="31"/>
      <c r="BK277" s="31"/>
      <c r="BL277" s="31"/>
      <c r="BM277" s="31"/>
      <c r="BN277" s="31"/>
      <c r="BO277" s="31"/>
      <c r="BP277" s="31"/>
      <c r="BQ277" s="31"/>
      <c r="BR277" s="31"/>
      <c r="BS277" s="31"/>
      <c r="BT277" s="31"/>
      <c r="BU277" s="31"/>
      <c r="BV277" s="31"/>
      <c r="BW277" s="31"/>
      <c r="BX277" s="31"/>
      <c r="BY277" s="31"/>
      <c r="BZ277" s="31"/>
      <c r="CA277" s="31"/>
      <c r="CB277" s="31"/>
      <c r="CC277" s="31"/>
      <c r="CD277" s="31"/>
      <c r="CE277" s="31"/>
      <c r="CF277" s="31"/>
      <c r="CG277" s="31"/>
      <c r="CH277" s="31"/>
      <c r="CI277" s="31"/>
      <c r="CJ277" s="31"/>
      <c r="CK277" s="31"/>
      <c r="CL277" s="31"/>
      <c r="CM277" s="31"/>
      <c r="CN277" s="31"/>
      <c r="CO277" s="31"/>
      <c r="CP277" s="31"/>
      <c r="CQ277" s="31"/>
      <c r="CR277" s="31"/>
      <c r="CS277" s="31"/>
    </row>
    <row r="278" spans="1:97" s="32" customFormat="1" ht="13.5" customHeight="1">
      <c r="A278" s="47"/>
      <c r="B278" s="49"/>
      <c r="C278" s="49"/>
      <c r="D278" s="41" t="s">
        <v>76</v>
      </c>
      <c r="E278" s="49"/>
      <c r="F278" s="42"/>
      <c r="G278" s="83"/>
      <c r="H278" s="35"/>
      <c r="I278" s="44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  <c r="BM278" s="31"/>
      <c r="BN278" s="31"/>
      <c r="BO278" s="31"/>
      <c r="BP278" s="31"/>
      <c r="BQ278" s="31"/>
      <c r="BR278" s="31"/>
      <c r="BS278" s="31"/>
      <c r="BT278" s="31"/>
      <c r="BU278" s="31"/>
      <c r="BV278" s="31"/>
      <c r="BW278" s="31"/>
      <c r="BX278" s="31"/>
      <c r="BY278" s="31"/>
      <c r="BZ278" s="31"/>
      <c r="CA278" s="31"/>
      <c r="CB278" s="31"/>
      <c r="CC278" s="31"/>
      <c r="CD278" s="31"/>
      <c r="CE278" s="31"/>
      <c r="CF278" s="31"/>
      <c r="CG278" s="31"/>
      <c r="CH278" s="31"/>
      <c r="CI278" s="31"/>
      <c r="CJ278" s="31"/>
      <c r="CK278" s="31"/>
      <c r="CL278" s="31"/>
      <c r="CM278" s="31"/>
      <c r="CN278" s="31"/>
      <c r="CO278" s="31"/>
      <c r="CP278" s="31"/>
      <c r="CQ278" s="31"/>
      <c r="CR278" s="31"/>
      <c r="CS278" s="31"/>
    </row>
    <row r="279" spans="1:97" s="15" customFormat="1" ht="21" customHeight="1">
      <c r="A279" s="51"/>
      <c r="B279" s="52"/>
      <c r="C279" s="52"/>
      <c r="D279" s="52" t="s">
        <v>26</v>
      </c>
      <c r="E279" s="52"/>
      <c r="F279" s="53"/>
      <c r="G279" s="54"/>
      <c r="H279" s="54">
        <f>H8</f>
        <v>0</v>
      </c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</row>
    <row r="280" spans="1:97" ht="12" customHeight="1">
      <c r="J280" s="60"/>
    </row>
    <row r="281" spans="1:97" s="15" customFormat="1" ht="13.5" customHeight="1">
      <c r="A281" s="159" t="s">
        <v>27</v>
      </c>
      <c r="B281" s="160"/>
      <c r="C281" s="161"/>
      <c r="D281" s="62" t="s">
        <v>258</v>
      </c>
      <c r="E281" s="63"/>
      <c r="F281" s="64"/>
      <c r="G281" s="65"/>
      <c r="H281" s="66">
        <f>H279</f>
        <v>0</v>
      </c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</row>
    <row r="282" spans="1:97" s="15" customFormat="1" ht="13.5" customHeight="1">
      <c r="A282" s="67"/>
      <c r="B282" s="68"/>
      <c r="C282" s="68"/>
      <c r="D282" s="69"/>
      <c r="E282" s="70"/>
      <c r="F282" s="71"/>
      <c r="G282" s="72"/>
      <c r="H282" s="73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</row>
    <row r="283" spans="1:97" s="75" customFormat="1" ht="11.25">
      <c r="A283" s="74" t="s">
        <v>28</v>
      </c>
      <c r="B283" s="74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74"/>
      <c r="AF283" s="74"/>
      <c r="AG283" s="74"/>
      <c r="AH283" s="74"/>
      <c r="AI283" s="74"/>
      <c r="AJ283" s="74"/>
      <c r="AK283" s="74"/>
      <c r="AL283" s="74"/>
      <c r="AM283" s="74"/>
      <c r="AN283" s="74"/>
      <c r="AO283" s="74"/>
      <c r="AP283" s="74"/>
      <c r="AQ283" s="74"/>
      <c r="AR283" s="74"/>
      <c r="AS283" s="74"/>
      <c r="AT283" s="74"/>
      <c r="AU283" s="74"/>
      <c r="AV283" s="74"/>
      <c r="AW283" s="74"/>
      <c r="AX283" s="74"/>
      <c r="AY283" s="74"/>
      <c r="AZ283" s="74"/>
      <c r="BA283" s="74"/>
      <c r="BB283" s="74"/>
      <c r="BC283" s="74"/>
      <c r="BD283" s="74"/>
      <c r="BE283" s="74"/>
      <c r="BF283" s="74"/>
      <c r="BG283" s="74"/>
      <c r="BH283" s="74"/>
      <c r="BI283" s="74"/>
      <c r="BJ283" s="74"/>
      <c r="BK283" s="74"/>
      <c r="BL283" s="74"/>
      <c r="BM283" s="74"/>
      <c r="BN283" s="74"/>
      <c r="BO283" s="74"/>
    </row>
    <row r="284" spans="1:97" s="75" customFormat="1" ht="23.45" customHeight="1">
      <c r="A284" s="153" t="s">
        <v>29</v>
      </c>
      <c r="B284" s="162"/>
      <c r="C284" s="162"/>
      <c r="D284" s="162"/>
      <c r="E284" s="162"/>
      <c r="F284" s="162"/>
      <c r="G284" s="162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  <c r="AF284" s="74"/>
      <c r="AG284" s="74"/>
      <c r="AH284" s="74"/>
      <c r="AI284" s="74"/>
      <c r="AJ284" s="74"/>
      <c r="AK284" s="74"/>
      <c r="AL284" s="74"/>
      <c r="AM284" s="74"/>
      <c r="AN284" s="74"/>
      <c r="AO284" s="74"/>
      <c r="AP284" s="74"/>
      <c r="AQ284" s="74"/>
      <c r="AR284" s="74"/>
      <c r="AS284" s="74"/>
      <c r="AT284" s="74"/>
      <c r="AU284" s="74"/>
      <c r="AV284" s="74"/>
      <c r="AW284" s="74"/>
      <c r="AX284" s="74"/>
      <c r="AY284" s="74"/>
      <c r="AZ284" s="74"/>
      <c r="BA284" s="74"/>
      <c r="BB284" s="74"/>
      <c r="BC284" s="74"/>
      <c r="BD284" s="74"/>
      <c r="BE284" s="74"/>
      <c r="BF284" s="74"/>
      <c r="BG284" s="74"/>
      <c r="BH284" s="74"/>
      <c r="BI284" s="74"/>
      <c r="BJ284" s="74"/>
      <c r="BK284" s="74"/>
      <c r="BL284" s="74"/>
      <c r="BM284" s="74"/>
      <c r="BN284" s="74"/>
      <c r="BO284" s="74"/>
    </row>
    <row r="285" spans="1:97" s="75" customFormat="1" ht="93.75" customHeight="1">
      <c r="A285" s="153" t="s">
        <v>30</v>
      </c>
      <c r="B285" s="162"/>
      <c r="C285" s="162"/>
      <c r="D285" s="162"/>
      <c r="E285" s="162"/>
      <c r="F285" s="162"/>
      <c r="G285" s="162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4"/>
      <c r="AC285" s="74"/>
      <c r="AD285" s="74"/>
      <c r="AE285" s="74"/>
      <c r="AF285" s="74"/>
      <c r="AG285" s="74"/>
      <c r="AH285" s="74"/>
      <c r="AI285" s="74"/>
      <c r="AJ285" s="74"/>
      <c r="AK285" s="74"/>
      <c r="AL285" s="74"/>
      <c r="AM285" s="74"/>
      <c r="AN285" s="74"/>
      <c r="AO285" s="74"/>
      <c r="AP285" s="74"/>
      <c r="AQ285" s="74"/>
      <c r="AR285" s="74"/>
      <c r="AS285" s="74"/>
      <c r="AT285" s="74"/>
      <c r="AU285" s="74"/>
      <c r="AV285" s="74"/>
      <c r="AW285" s="74"/>
      <c r="AX285" s="74"/>
      <c r="AY285" s="74"/>
      <c r="AZ285" s="74"/>
      <c r="BA285" s="74"/>
      <c r="BB285" s="74"/>
      <c r="BC285" s="74"/>
      <c r="BD285" s="74"/>
      <c r="BE285" s="74"/>
      <c r="BF285" s="74"/>
      <c r="BG285" s="74"/>
      <c r="BH285" s="74"/>
      <c r="BI285" s="74"/>
      <c r="BJ285" s="74"/>
      <c r="BK285" s="74"/>
      <c r="BL285" s="74"/>
      <c r="BM285" s="74"/>
      <c r="BN285" s="74"/>
      <c r="BO285" s="74"/>
    </row>
    <row r="286" spans="1:97" s="79" customFormat="1" ht="13.5" customHeight="1">
      <c r="A286" s="153" t="s">
        <v>31</v>
      </c>
      <c r="B286" s="154"/>
      <c r="C286" s="154"/>
      <c r="D286" s="154"/>
      <c r="E286" s="154"/>
      <c r="F286" s="154"/>
      <c r="G286" s="154"/>
      <c r="H286" s="76"/>
      <c r="I286" s="77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  <c r="AC286" s="78"/>
      <c r="AD286" s="78"/>
      <c r="AE286" s="78"/>
      <c r="AF286" s="78"/>
      <c r="AG286" s="78"/>
      <c r="AH286" s="78"/>
      <c r="AI286" s="78"/>
      <c r="AJ286" s="78"/>
      <c r="AK286" s="78"/>
      <c r="AL286" s="78"/>
      <c r="AM286" s="78"/>
      <c r="AN286" s="78"/>
      <c r="AO286" s="78"/>
      <c r="AP286" s="78"/>
      <c r="AQ286" s="78"/>
      <c r="AR286" s="78"/>
      <c r="AS286" s="78"/>
      <c r="AT286" s="78"/>
      <c r="AU286" s="78"/>
      <c r="AV286" s="78"/>
      <c r="AW286" s="78"/>
      <c r="AX286" s="78"/>
      <c r="AY286" s="78"/>
      <c r="AZ286" s="78"/>
      <c r="BA286" s="78"/>
      <c r="BB286" s="78"/>
      <c r="BC286" s="78"/>
      <c r="BD286" s="78"/>
      <c r="BE286" s="78"/>
      <c r="BF286" s="78"/>
      <c r="BG286" s="78"/>
      <c r="BH286" s="78"/>
      <c r="BI286" s="78"/>
      <c r="BJ286" s="78"/>
      <c r="BK286" s="78"/>
      <c r="BL286" s="78"/>
      <c r="BM286" s="78"/>
      <c r="BN286" s="78"/>
      <c r="BO286" s="78"/>
    </row>
    <row r="287" spans="1:97" s="79" customFormat="1" ht="13.5" customHeight="1">
      <c r="A287" s="153" t="s">
        <v>32</v>
      </c>
      <c r="B287" s="154"/>
      <c r="C287" s="154"/>
      <c r="D287" s="154"/>
      <c r="E287" s="154"/>
      <c r="F287" s="154"/>
      <c r="G287" s="154"/>
      <c r="H287" s="76"/>
      <c r="I287" s="77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  <c r="AC287" s="78"/>
      <c r="AD287" s="78"/>
      <c r="AE287" s="78"/>
      <c r="AF287" s="78"/>
      <c r="AG287" s="78"/>
      <c r="AH287" s="78"/>
      <c r="AI287" s="78"/>
      <c r="AJ287" s="78"/>
      <c r="AK287" s="78"/>
      <c r="AL287" s="78"/>
      <c r="AM287" s="78"/>
      <c r="AN287" s="78"/>
      <c r="AO287" s="78"/>
      <c r="AP287" s="78"/>
      <c r="AQ287" s="78"/>
      <c r="AR287" s="78"/>
      <c r="AS287" s="78"/>
      <c r="AT287" s="78"/>
      <c r="AU287" s="78"/>
      <c r="AV287" s="78"/>
      <c r="AW287" s="78"/>
      <c r="AX287" s="78"/>
      <c r="AY287" s="78"/>
      <c r="AZ287" s="78"/>
      <c r="BA287" s="78"/>
      <c r="BB287" s="78"/>
      <c r="BC287" s="78"/>
      <c r="BD287" s="78"/>
      <c r="BE287" s="78"/>
      <c r="BF287" s="78"/>
      <c r="BG287" s="78"/>
      <c r="BH287" s="78"/>
      <c r="BI287" s="78"/>
      <c r="BJ287" s="78"/>
      <c r="BK287" s="78"/>
      <c r="BL287" s="78"/>
      <c r="BM287" s="78"/>
      <c r="BN287" s="78"/>
      <c r="BO287" s="78"/>
    </row>
    <row r="288" spans="1:97" s="79" customFormat="1" ht="13.5" customHeight="1">
      <c r="A288" s="114"/>
      <c r="B288" s="115"/>
      <c r="C288" s="115"/>
      <c r="D288" s="115"/>
      <c r="E288" s="115"/>
      <c r="F288" s="115"/>
      <c r="G288" s="115"/>
      <c r="H288" s="76"/>
      <c r="I288" s="77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  <c r="AC288" s="78"/>
      <c r="AD288" s="78"/>
      <c r="AE288" s="78"/>
      <c r="AF288" s="78"/>
      <c r="AG288" s="78"/>
      <c r="AH288" s="78"/>
      <c r="AI288" s="78"/>
      <c r="AJ288" s="78"/>
      <c r="AK288" s="78"/>
      <c r="AL288" s="78"/>
      <c r="AM288" s="78"/>
      <c r="AN288" s="78"/>
      <c r="AO288" s="78"/>
      <c r="AP288" s="78"/>
      <c r="AQ288" s="78"/>
      <c r="AR288" s="78"/>
      <c r="AS288" s="78"/>
      <c r="AT288" s="78"/>
      <c r="AU288" s="78"/>
      <c r="AV288" s="78"/>
      <c r="AW288" s="78"/>
      <c r="AX288" s="78"/>
      <c r="AY288" s="78"/>
      <c r="AZ288" s="78"/>
      <c r="BA288" s="78"/>
      <c r="BB288" s="78"/>
      <c r="BC288" s="78"/>
      <c r="BD288" s="78"/>
      <c r="BE288" s="78"/>
      <c r="BF288" s="78"/>
      <c r="BG288" s="78"/>
      <c r="BH288" s="78"/>
      <c r="BI288" s="78"/>
      <c r="BJ288" s="78"/>
      <c r="BK288" s="78"/>
      <c r="BL288" s="78"/>
      <c r="BM288" s="78"/>
      <c r="BN288" s="78"/>
      <c r="BO288" s="78"/>
    </row>
  </sheetData>
  <mergeCells count="7">
    <mergeCell ref="A286:G286"/>
    <mergeCell ref="A287:G287"/>
    <mergeCell ref="A2:I2"/>
    <mergeCell ref="A3:D3"/>
    <mergeCell ref="A281:C281"/>
    <mergeCell ref="A284:G284"/>
    <mergeCell ref="A285:G285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02-D.1.4.1. ZTI</vt:lpstr>
      <vt:lpstr>'02-D.1.4.1. ZTI'!Oblast_tisku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2021-01-25T13:04:12Z</cp:lastPrinted>
  <dcterms:created xsi:type="dcterms:W3CDTF">2020-12-15T06:51:00Z</dcterms:created>
  <dcterms:modified xsi:type="dcterms:W3CDTF">2021-01-25T13:04:19Z</dcterms:modified>
</cp:coreProperties>
</file>